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40" windowWidth="15030" windowHeight="9975" activeTab="6"/>
  </bookViews>
  <sheets>
    <sheet name="Calculator" sheetId="1" r:id="rId1"/>
    <sheet name="ETo Values" sheetId="2" r:id="rId2"/>
    <sheet name="Kc Values" sheetId="3" r:id="rId3"/>
    <sheet name="Residue" sheetId="4" r:id="rId4"/>
    <sheet name="Wetting Intervals" sheetId="5" r:id="rId5"/>
    <sheet name="Wet Soil Factor" sheetId="6" r:id="rId6"/>
    <sheet name="Months" sheetId="7" r:id="rId7"/>
  </sheets>
  <definedNames>
    <definedName name="_xlnm.Print_Area" localSheetId="0">'Calculator'!$A$1:$Z$74</definedName>
    <definedName name="_xlnm.Print_Area" localSheetId="2">'Kc Values'!$A$1:$AU$16</definedName>
    <definedName name="_xlnm.Print_Area" localSheetId="6">'Months'!$A$1:$C$9</definedName>
    <definedName name="_xlnm.Print_Area" localSheetId="3">'Residue'!$A$1:$K$47</definedName>
    <definedName name="wrn.Charts." hidden="1">{#N/A,#N/A,FALSE,"Chart";#N/A,#N/A,FALSE,"Chart (2)";#N/A,#N/A,FALSE,"Chart (3)";#N/A,#N/A,FALSE,"Chart (4)";#N/A,#N/A,FALSE,"Chart (5)";#N/A,#N/A,FALSE,"Chart (6)";#N/A,#N/A,FALSE,"Chart (7)";#N/A,#N/A,FALSE,"Chart (8)"}</definedName>
  </definedNames>
  <calcPr fullCalcOnLoad="1"/>
</workbook>
</file>

<file path=xl/sharedStrings.xml><?xml version="1.0" encoding="utf-8"?>
<sst xmlns="http://schemas.openxmlformats.org/spreadsheetml/2006/main" count="360" uniqueCount="129">
  <si>
    <t>Month</t>
  </si>
  <si>
    <t>Bare Soil</t>
  </si>
  <si>
    <t>Water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</si>
  <si>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</si>
  <si>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</si>
  <si>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</si>
  <si>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</si>
  <si>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</si>
  <si>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</si>
  <si>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</si>
  <si>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</si>
  <si>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</si>
  <si>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</si>
  <si>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</si>
  <si>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</si>
  <si>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Area</t>
  </si>
  <si>
    <t>Eto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</si>
  <si>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</si>
  <si>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</si>
  <si>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</si>
  <si>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</si>
  <si>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</si>
  <si>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</si>
  <si>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</si>
  <si>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</si>
  <si>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Cover</t>
  </si>
  <si>
    <t>Days</t>
  </si>
  <si>
    <t>Etc</t>
  </si>
  <si>
    <t>Month #</t>
  </si>
  <si>
    <t>Kw</t>
  </si>
  <si>
    <t>Ka</t>
  </si>
  <si>
    <t>Wetting Method</t>
  </si>
  <si>
    <t>Fw = 0.5 Every Other Row Furrow</t>
  </si>
  <si>
    <t>Acres</t>
  </si>
  <si>
    <t>Wet Int.</t>
  </si>
  <si>
    <t>Fw</t>
  </si>
  <si>
    <t>ID</t>
  </si>
  <si>
    <t>Fraction</t>
  </si>
  <si>
    <t>(in)</t>
  </si>
  <si>
    <t>(acre feet)</t>
  </si>
  <si>
    <t>Evap.</t>
  </si>
  <si>
    <t>(days)</t>
  </si>
  <si>
    <t>Trees,NonRiparian</t>
  </si>
  <si>
    <t>Trees,Willow</t>
  </si>
  <si>
    <t>Trees,Conifers</t>
  </si>
  <si>
    <t>Trees,Cottonwood</t>
  </si>
  <si>
    <t>Time Weighting</t>
  </si>
  <si>
    <t>Factor</t>
  </si>
  <si>
    <t>Wet Interval</t>
  </si>
  <si>
    <t>Clay</t>
  </si>
  <si>
    <t>Clay Loam</t>
  </si>
  <si>
    <t>Silt Loam</t>
  </si>
  <si>
    <t>Sandy Loam</t>
  </si>
  <si>
    <t>Loamy Sand</t>
  </si>
  <si>
    <t>Sand</t>
  </si>
  <si>
    <t>Soil Type</t>
  </si>
  <si>
    <t>Prior or Post</t>
  </si>
  <si>
    <t>Fw = 1 Rain / Sprinkler</t>
  </si>
  <si>
    <t>Kcb</t>
  </si>
  <si>
    <t>Total All Months (acre ft)</t>
  </si>
  <si>
    <t>Total Feb - July (acre ft)</t>
  </si>
  <si>
    <t>Grass Cool Short</t>
  </si>
  <si>
    <t>Grass Cool Tall</t>
  </si>
  <si>
    <t>Grass Warm Short</t>
  </si>
  <si>
    <t>Grass Warm Tall</t>
  </si>
  <si>
    <t>Crops Areas 1-7</t>
  </si>
  <si>
    <t>Crops Area 8</t>
  </si>
  <si>
    <t>C Alfalfa</t>
  </si>
  <si>
    <t>C Clover</t>
  </si>
  <si>
    <t>C Corn</t>
  </si>
  <si>
    <t>C Millet</t>
  </si>
  <si>
    <t>C Sorghum</t>
  </si>
  <si>
    <t>C Sudan</t>
  </si>
  <si>
    <t>C Soybeans</t>
  </si>
  <si>
    <t>C Sunflower</t>
  </si>
  <si>
    <t>Weeds Short</t>
  </si>
  <si>
    <t>Weeds Tall</t>
  </si>
  <si>
    <t>Wetlands Areas 7-8</t>
  </si>
  <si>
    <t>C WinterWheat</t>
  </si>
  <si>
    <t>Hay</t>
  </si>
  <si>
    <t>Grasses and Pasture</t>
  </si>
  <si>
    <t>Trees</t>
  </si>
  <si>
    <t>Weeds</t>
  </si>
  <si>
    <t>Wetland Areas 1-6</t>
  </si>
  <si>
    <t>Grass Pasture Good</t>
  </si>
  <si>
    <t>Grass Pasture Poor</t>
  </si>
  <si>
    <t>Wet Cattail/Bulrush Standing Water</t>
  </si>
  <si>
    <t>Wet Linear</t>
  </si>
  <si>
    <t>Wet Short Veg Standing Water</t>
  </si>
  <si>
    <t>Wet Cattail/Bulrush Moist</t>
  </si>
  <si>
    <t>Wet Short Veg Moist</t>
  </si>
  <si>
    <t>Wet Tall Grasses</t>
  </si>
  <si>
    <t>Amount Residue</t>
  </si>
  <si>
    <t>Residue</t>
  </si>
  <si>
    <t>CSE Corn</t>
  </si>
  <si>
    <t>CSE Sorghum</t>
  </si>
  <si>
    <t>CSE Soybeans</t>
  </si>
  <si>
    <t>CSE Sudan</t>
  </si>
  <si>
    <t>CSE Sunflower</t>
  </si>
  <si>
    <t>CSE WinterWheat</t>
  </si>
  <si>
    <t>WetEast Linear</t>
  </si>
  <si>
    <t>WetEast Short Veg Standing Water</t>
  </si>
  <si>
    <t>WetEast Cattail/Bulrush Moist</t>
  </si>
  <si>
    <t>WetEast Short Veg Moist</t>
  </si>
  <si>
    <t>WetEast Tall Grasses</t>
  </si>
  <si>
    <t>%</t>
  </si>
  <si>
    <t>Grass Cool Mid</t>
  </si>
  <si>
    <t>Grass Warm Mid</t>
  </si>
  <si>
    <t>Date</t>
  </si>
  <si>
    <t>Prior</t>
  </si>
  <si>
    <t>Total  (acre ft)</t>
  </si>
  <si>
    <t>For Covers Listed in Order</t>
  </si>
  <si>
    <t>All 9 Month Totals</t>
  </si>
  <si>
    <t>Feb - July Month Totals</t>
  </si>
  <si>
    <t>WetEast Cattail/Bulrush Standing Water</t>
  </si>
  <si>
    <t>Post</t>
  </si>
  <si>
    <t>Ksoil</t>
  </si>
  <si>
    <t>res</t>
  </si>
  <si>
    <t>kcb</t>
  </si>
  <si>
    <t>percent =</t>
  </si>
  <si>
    <t>(1-IF(k&gt;=1,0,IF(k&lt;0.25,1,1.333333*(1-k)))*r/200)</t>
  </si>
  <si>
    <t>k*(1-r/200*(1-(k-0.25)/.75/k))</t>
  </si>
  <si>
    <t>soil</t>
  </si>
  <si>
    <t>cover</t>
  </si>
  <si>
    <t>Water Shallow</t>
  </si>
  <si>
    <t>Water Deep</t>
  </si>
  <si>
    <t>Weeds Short Sparse</t>
  </si>
  <si>
    <t>Weeds Tall Sparse</t>
  </si>
  <si>
    <t>Validations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</si>
</sst>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_(* #,##0.000_);_(* \(#,##0.000\);_(* &quot;-&quot;??_);_(@_)"/>
    <numFmt numFmtId="173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72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 quotePrefix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5" fontId="0" fillId="3" borderId="8" xfId="0" applyNumberFormat="1" applyFill="1" applyBorder="1" applyAlignment="1" applyProtection="1">
      <alignment horizontal="center"/>
      <protection hidden="1"/>
    </xf>
    <xf numFmtId="165" fontId="0" fillId="3" borderId="9" xfId="0" applyNumberFormat="1" applyFill="1" applyBorder="1" applyAlignment="1" applyProtection="1">
      <alignment horizontal="center"/>
      <protection hidden="1"/>
    </xf>
    <xf numFmtId="165" fontId="0" fillId="3" borderId="10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0" fillId="3" borderId="11" xfId="0" applyNumberFormat="1" applyFill="1" applyBorder="1" applyAlignment="1" applyProtection="1">
      <alignment horizontal="center"/>
      <protection hidden="1"/>
    </xf>
    <xf numFmtId="165" fontId="0" fillId="3" borderId="12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right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right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8" fontId="0" fillId="4" borderId="20" xfId="0" applyNumberFormat="1" applyFont="1" applyFill="1" applyBorder="1" applyAlignment="1" applyProtection="1">
      <alignment horizontal="left"/>
      <protection hidden="1" locked="0"/>
    </xf>
    <xf numFmtId="0" fontId="0" fillId="4" borderId="0" xfId="0" applyFill="1" applyBorder="1" applyAlignment="1" applyProtection="1">
      <alignment horizontal="left"/>
      <protection hidden="1" locked="0"/>
    </xf>
    <xf numFmtId="0" fontId="0" fillId="4" borderId="0" xfId="0" applyFont="1" applyFill="1" applyBorder="1" applyAlignment="1" applyProtection="1">
      <alignment horizontal="center"/>
      <protection hidden="1" locked="0"/>
    </xf>
    <xf numFmtId="0" fontId="0" fillId="4" borderId="0" xfId="0" applyFont="1" applyFill="1" applyAlignment="1" applyProtection="1">
      <alignment horizontal="center"/>
      <protection hidden="1" locked="0"/>
    </xf>
    <xf numFmtId="0" fontId="0" fillId="4" borderId="4" xfId="0" applyFont="1" applyFill="1" applyBorder="1" applyAlignment="1" applyProtection="1">
      <alignment horizontal="center"/>
      <protection hidden="1" locked="0"/>
    </xf>
    <xf numFmtId="0" fontId="0" fillId="4" borderId="7" xfId="0" applyFill="1" applyBorder="1" applyAlignment="1" applyProtection="1">
      <alignment horizontal="center"/>
      <protection hidden="1" locked="0"/>
    </xf>
    <xf numFmtId="0" fontId="0" fillId="4" borderId="4" xfId="0" applyFill="1" applyBorder="1" applyAlignment="1" applyProtection="1">
      <alignment horizontal="center"/>
      <protection hidden="1" locked="0"/>
    </xf>
    <xf numFmtId="0" fontId="0" fillId="4" borderId="5" xfId="0" applyFill="1" applyBorder="1" applyAlignment="1" applyProtection="1">
      <alignment horizontal="center"/>
      <protection hidden="1" locked="0"/>
    </xf>
    <xf numFmtId="14" fontId="0" fillId="0" borderId="0" xfId="0" applyNumberFormat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74"/>
  <sheetViews>
    <sheetView zoomScale="125" zoomScaleNormal="125" workbookViewId="0" topLeftCell="R1">
      <selection activeCell="K20" sqref="K20"/>
    </sheetView>
  </sheetViews>
  <sheetFormatPr defaultColWidth="9.140625" defaultRowHeight="12.75"/>
  <cols>
    <col min="1" max="1" width="12.140625" style="36" customWidth="1"/>
    <col min="2" max="2" width="18.421875" style="36" customWidth="1"/>
    <col min="3" max="3" width="5.00390625" style="36" customWidth="1"/>
    <col min="4" max="4" width="8.28125" style="36" customWidth="1"/>
    <col min="5" max="5" width="6.57421875" style="36" customWidth="1"/>
    <col min="6" max="6" width="7.7109375" style="37" customWidth="1"/>
    <col min="7" max="7" width="4.421875" style="38" hidden="1" customWidth="1"/>
    <col min="8" max="8" width="7.7109375" style="38" customWidth="1"/>
    <col min="9" max="10" width="7.57421875" style="38" customWidth="1"/>
    <col min="11" max="11" width="7.28125" style="38" customWidth="1"/>
    <col min="12" max="12" width="6.421875" style="38" customWidth="1"/>
    <col min="13" max="15" width="5.57421875" style="38" customWidth="1"/>
    <col min="16" max="16" width="6.140625" style="38" customWidth="1"/>
    <col min="17" max="17" width="6.28125" style="38" customWidth="1"/>
    <col min="18" max="18" width="6.57421875" style="38" customWidth="1"/>
    <col min="19" max="19" width="10.140625" style="36" bestFit="1" customWidth="1"/>
    <col min="20" max="20" width="9.57421875" style="38" bestFit="1" customWidth="1"/>
    <col min="21" max="29" width="9.140625" style="36" customWidth="1"/>
    <col min="30" max="33" width="0" style="36" hidden="1" customWidth="1"/>
    <col min="34" max="16384" width="9.140625" style="36" customWidth="1"/>
  </cols>
  <sheetData>
    <row r="1" spans="1:13" ht="13.5" thickBot="1">
      <c r="A1" s="35" t="s">
        <v>36</v>
      </c>
      <c r="B1" s="76"/>
      <c r="C1" s="36" t="s">
        <v>108</v>
      </c>
      <c r="D1" s="84">
        <f ca="1">TODAY()</f>
        <v>40126</v>
      </c>
      <c r="E1" s="84"/>
      <c r="L1" s="36"/>
      <c r="M1" s="36"/>
    </row>
    <row r="2" spans="1:19" ht="12.75">
      <c r="A2" s="39" t="s">
        <v>55</v>
      </c>
      <c r="B2" s="40" t="s">
        <v>51</v>
      </c>
      <c r="C2" s="39"/>
      <c r="D2" s="39"/>
      <c r="E2" s="39"/>
      <c r="F2" s="41"/>
      <c r="G2" s="42"/>
      <c r="H2" s="42"/>
      <c r="I2" s="42"/>
      <c r="J2" s="42"/>
      <c r="K2" s="42" t="s">
        <v>57</v>
      </c>
      <c r="L2" s="42"/>
      <c r="M2" s="42"/>
      <c r="N2" s="42"/>
      <c r="O2" s="42"/>
      <c r="P2" s="42"/>
      <c r="Q2" s="42"/>
      <c r="R2" s="42"/>
      <c r="S2" s="39"/>
    </row>
    <row r="3" spans="1:19" ht="12.75">
      <c r="A3" s="43" t="s">
        <v>15</v>
      </c>
      <c r="B3" s="77">
        <v>8</v>
      </c>
      <c r="C3" s="39"/>
      <c r="D3" s="39"/>
      <c r="E3" s="39"/>
      <c r="F3" s="41"/>
      <c r="G3" s="42"/>
      <c r="H3" s="42"/>
      <c r="I3" s="42"/>
      <c r="J3" s="42"/>
      <c r="K3" s="42" t="s">
        <v>32</v>
      </c>
      <c r="L3" s="42"/>
      <c r="M3" s="42"/>
      <c r="N3" s="42"/>
      <c r="O3" s="42"/>
      <c r="P3" s="42"/>
      <c r="Q3" s="42"/>
      <c r="R3" s="42"/>
      <c r="S3" s="39"/>
    </row>
    <row r="4" spans="1:19" ht="12.75">
      <c r="A4" s="44" t="s">
        <v>56</v>
      </c>
      <c r="B4" s="78"/>
      <c r="C4" s="39"/>
      <c r="D4" s="39"/>
      <c r="E4" s="42" t="s">
        <v>46</v>
      </c>
      <c r="F4" s="41"/>
      <c r="G4" s="42"/>
      <c r="H4" s="42" t="s">
        <v>93</v>
      </c>
      <c r="I4" s="41" t="s">
        <v>26</v>
      </c>
      <c r="J4" s="42" t="s">
        <v>34</v>
      </c>
      <c r="K4" s="42" t="s">
        <v>35</v>
      </c>
      <c r="L4" s="42" t="s">
        <v>58</v>
      </c>
      <c r="M4" s="42" t="s">
        <v>116</v>
      </c>
      <c r="N4" s="42" t="s">
        <v>29</v>
      </c>
      <c r="O4" s="42" t="s">
        <v>29</v>
      </c>
      <c r="P4" s="42" t="s">
        <v>30</v>
      </c>
      <c r="Q4" s="42" t="s">
        <v>16</v>
      </c>
      <c r="R4" s="42" t="s">
        <v>27</v>
      </c>
      <c r="S4" s="42" t="s">
        <v>40</v>
      </c>
    </row>
    <row r="5" spans="1:33" ht="14.25" customHeight="1" thickBot="1">
      <c r="A5" s="45" t="s">
        <v>0</v>
      </c>
      <c r="B5" s="45" t="s">
        <v>25</v>
      </c>
      <c r="C5" s="46" t="s">
        <v>26</v>
      </c>
      <c r="D5" s="46" t="s">
        <v>33</v>
      </c>
      <c r="E5" s="46" t="s">
        <v>47</v>
      </c>
      <c r="F5" s="47" t="s">
        <v>28</v>
      </c>
      <c r="G5" s="45" t="s">
        <v>31</v>
      </c>
      <c r="H5" s="45" t="s">
        <v>105</v>
      </c>
      <c r="I5" s="47" t="s">
        <v>93</v>
      </c>
      <c r="J5" s="45" t="s">
        <v>41</v>
      </c>
      <c r="K5" s="45" t="s">
        <v>37</v>
      </c>
      <c r="L5" s="45"/>
      <c r="M5" s="45"/>
      <c r="N5" s="45" t="s">
        <v>123</v>
      </c>
      <c r="O5" s="45" t="s">
        <v>122</v>
      </c>
      <c r="P5" s="45"/>
      <c r="Q5" s="45" t="s">
        <v>38</v>
      </c>
      <c r="R5" s="45" t="s">
        <v>38</v>
      </c>
      <c r="S5" s="45" t="s">
        <v>39</v>
      </c>
      <c r="V5" s="85" t="s">
        <v>128</v>
      </c>
      <c r="W5" s="85"/>
      <c r="X5" s="85"/>
      <c r="Y5" s="85"/>
      <c r="AE5" s="48"/>
      <c r="AG5" s="48"/>
    </row>
    <row r="6" spans="1:33" ht="14.25" customHeight="1" thickTop="1">
      <c r="A6" s="49" t="s">
        <v>5</v>
      </c>
      <c r="B6" s="79"/>
      <c r="C6" s="50">
        <f>IF(B6=0,0,VLOOKUP(A6,Months!$A$1:$C$9,3,FALSE))</f>
        <v>0</v>
      </c>
      <c r="D6" s="81">
        <v>1</v>
      </c>
      <c r="E6" s="83">
        <v>1</v>
      </c>
      <c r="F6" s="49">
        <f>VLOOKUP(A6,Months!$A$1:$B$9,2,FALSE)</f>
        <v>3</v>
      </c>
      <c r="G6" s="51"/>
      <c r="H6" s="34">
        <f>IF(B6=0,0,VLOOKUP(B6,Residue!$A$2:$B$47,2,FALSE))</f>
        <v>0</v>
      </c>
      <c r="I6" s="50">
        <f>IF(IF(B6=0,0,VLOOKUP(B6,Residue!$A$2:$K$47,Calculator!F6+2-2,FALSE))&gt;C6,C6,IF(B6=0,0,VLOOKUP(B6,Residue!$A$2:$K$47,Calculator!F6+2-2,FALSE)))</f>
        <v>0</v>
      </c>
      <c r="J6" s="50">
        <f>VLOOKUP(A6,'Wetting Intervals'!$A$2:$I$13,$B$3+1,FALSE)</f>
        <v>6</v>
      </c>
      <c r="K6" s="81">
        <v>1</v>
      </c>
      <c r="L6" s="53">
        <f>IF(B6=0,0,HLOOKUP(Calculator!B6,'Kc Values'!$B$2:$AU$14,F6+1,FALSE))</f>
        <v>0</v>
      </c>
      <c r="M6" s="54">
        <f>IF(I6&gt;0,(MAX(0,'Kc Values'!$B$3-'Kc Values'!$B$3*Calculator!H6/200)),0)</f>
        <v>0</v>
      </c>
      <c r="N6" s="54">
        <f>IF(B6=$W$34,0,IF(OR(B6=0,L6=0),0,MAX(0,K6*HLOOKUP($B$2,'Wet Soil Factor'!$B$1:$G$31,J6+1)*(1-L6)*(1-Calculator!H6/200))))</f>
        <v>0</v>
      </c>
      <c r="O6" s="54">
        <f>IF(B6=0,0,IF(I6=0,0,(VLOOKUP(A6,'Wetting Intervals'!$A$2:$Q$13,(Calculator!$B$3+9),FALSE)*(1-Calculator!H6/200))))</f>
        <v>0</v>
      </c>
      <c r="P6" s="54">
        <f>IF(L6&gt;0,IF(L6&gt;=1,L6,MIN(1,L6*(1-H6/200*IF(L6&lt;0.25,1,(1-(L6-0.25)/0.75/L6)))+N6))*IF(C6-I6=0,0,(C6-I6)/C6),0)+IF(I6=0,0,(M6+O6)*I6/C6)</f>
        <v>0</v>
      </c>
      <c r="Q6" s="54">
        <f>VLOOKUP(A6,'ETo Values'!$A$2:$I$13,$B$3+1,FALSE)</f>
        <v>0.041</v>
      </c>
      <c r="R6" s="54">
        <f aca="true" t="shared" si="0" ref="R6:R37">Q6*P6*C6</f>
        <v>0</v>
      </c>
      <c r="S6" s="55">
        <f aca="true" t="shared" si="1" ref="S6:S37">R6*D6/12*E6</f>
        <v>0</v>
      </c>
      <c r="T6" s="37"/>
      <c r="V6" s="36">
        <v>1</v>
      </c>
      <c r="W6" s="36" t="s">
        <v>1</v>
      </c>
      <c r="X6" s="36" t="s">
        <v>49</v>
      </c>
      <c r="Y6" s="36" t="s">
        <v>115</v>
      </c>
      <c r="AD6" s="81">
        <v>1</v>
      </c>
      <c r="AE6" s="83">
        <v>1</v>
      </c>
      <c r="AG6" s="34">
        <f>IF(AA6=0,0,VLOOKUP(AA6,Residue!$A$2:$B$47,2,FALSE))</f>
        <v>0</v>
      </c>
    </row>
    <row r="7" spans="1:33" ht="14.25" customHeight="1">
      <c r="A7" s="50" t="s">
        <v>5</v>
      </c>
      <c r="B7" s="80"/>
      <c r="C7" s="50">
        <f>IF(B7=0,0,VLOOKUP(A7,Months!$A$1:$C$9,3,FALSE))</f>
        <v>0</v>
      </c>
      <c r="D7" s="82">
        <v>1</v>
      </c>
      <c r="E7" s="82">
        <v>1</v>
      </c>
      <c r="F7" s="50">
        <f>VLOOKUP(A7,Months!$A$1:$B$9,2,FALSE)</f>
        <v>3</v>
      </c>
      <c r="G7" s="52"/>
      <c r="H7" s="33">
        <f>IF(B7=0,0,VLOOKUP(B7,Residue!$A$2:$B$47,2,FALSE))</f>
        <v>0</v>
      </c>
      <c r="I7" s="50">
        <f>IF(IF(B7=0,0,VLOOKUP(B7,Residue!$A$2:$K$47,Calculator!F7+2-2,FALSE))&gt;C7,C7,IF(B7=0,0,VLOOKUP(B7,Residue!$A$2:$K$47,Calculator!F7+2-2,FALSE)))</f>
        <v>0</v>
      </c>
      <c r="J7" s="50">
        <f>VLOOKUP(A7,'Wetting Intervals'!$A$2:$I$13,$B$3+1,FALSE)</f>
        <v>6</v>
      </c>
      <c r="K7" s="82">
        <v>1</v>
      </c>
      <c r="L7" s="53">
        <f>IF(B7=0,0,HLOOKUP(Calculator!B7,'Kc Values'!$B$2:$AU$14,F7+1,FALSE))</f>
        <v>0</v>
      </c>
      <c r="M7" s="54">
        <f>IF(I7&gt;0,(MAX(0,'Kc Values'!$B$3-'Kc Values'!$B$3*Calculator!H7/200)),0)</f>
        <v>0</v>
      </c>
      <c r="N7" s="54">
        <f>IF(B7=$W$34,0,IF(OR(B7=0,L7=0),0,MAX(0,K7*HLOOKUP($B$2,'Wet Soil Factor'!$B$1:$G$31,J7+1)*(1-L7)*(1-Calculator!H7/200))))</f>
        <v>0</v>
      </c>
      <c r="O7" s="54">
        <f>IF(B7=0,0,IF(I7=0,0,(VLOOKUP(A7,'Wetting Intervals'!$A$2:$Q$13,(Calculator!$B$3+9),FALSE)*(1-Calculator!H7/200))))</f>
        <v>0</v>
      </c>
      <c r="P7" s="54">
        <f aca="true" t="shared" si="2" ref="P7:P59">IF(L7&gt;0,IF(L7&gt;=1,L7,MIN(1,L7*(1-H7/200*IF(L7&lt;0.25,1,(1-(L7-0.25)/0.75/L7)))+N7))*IF(C7-I7=0,0,(C7-I7)/C7),0)+IF(I7=0,0,(M7+O7)*I7/C7)</f>
        <v>0</v>
      </c>
      <c r="Q7" s="54">
        <f>VLOOKUP(A7,'ETo Values'!$A$2:$I$13,$B$3+1,FALSE)</f>
        <v>0.041</v>
      </c>
      <c r="R7" s="54">
        <f t="shared" si="0"/>
        <v>0</v>
      </c>
      <c r="S7" s="55">
        <f t="shared" si="1"/>
        <v>0</v>
      </c>
      <c r="T7" s="56"/>
      <c r="V7" s="36">
        <v>2</v>
      </c>
      <c r="W7" s="36" t="s">
        <v>67</v>
      </c>
      <c r="X7" s="36" t="s">
        <v>50</v>
      </c>
      <c r="Y7" s="36" t="s">
        <v>109</v>
      </c>
      <c r="AD7" s="82">
        <v>1</v>
      </c>
      <c r="AE7" s="82">
        <v>1</v>
      </c>
      <c r="AG7" s="33">
        <f>IF(AA7=0,0,VLOOKUP(AA7,Residue!$A$2:$B$47,2,FALSE))</f>
        <v>0</v>
      </c>
    </row>
    <row r="8" spans="1:33" ht="12.75">
      <c r="A8" s="50" t="s">
        <v>5</v>
      </c>
      <c r="B8" s="80"/>
      <c r="C8" s="50">
        <f>IF(B8=0,0,VLOOKUP(A8,Months!$A$1:$C$9,3,FALSE))</f>
        <v>0</v>
      </c>
      <c r="D8" s="82">
        <v>1</v>
      </c>
      <c r="E8" s="82">
        <v>1</v>
      </c>
      <c r="F8" s="50">
        <f>VLOOKUP(A8,Months!$A$1:$B$9,2,FALSE)</f>
        <v>3</v>
      </c>
      <c r="G8" s="52"/>
      <c r="H8" s="33">
        <f>IF(B8=0,0,VLOOKUP(B8,Residue!$A$2:$B$47,2,FALSE))</f>
        <v>0</v>
      </c>
      <c r="I8" s="50">
        <f>IF(IF(B8=0,0,VLOOKUP(B8,Residue!$A$2:$K$47,Calculator!F8+2-2,FALSE))&gt;C8,C8,IF(B8=0,0,VLOOKUP(B8,Residue!$A$2:$K$47,Calculator!F8+2-2,FALSE)))</f>
        <v>0</v>
      </c>
      <c r="J8" s="50">
        <f>VLOOKUP(A8,'Wetting Intervals'!$A$2:$I$13,$B$3+1,FALSE)</f>
        <v>6</v>
      </c>
      <c r="K8" s="82">
        <v>1</v>
      </c>
      <c r="L8" s="53">
        <f>IF(B8=0,0,HLOOKUP(Calculator!B8,'Kc Values'!$B$2:$AU$14,F8+1,FALSE))</f>
        <v>0</v>
      </c>
      <c r="M8" s="54">
        <f>IF(I8&gt;0,(MAX(0,'Kc Values'!$B$3-'Kc Values'!$B$3*Calculator!H8/200)),0)</f>
        <v>0</v>
      </c>
      <c r="N8" s="54">
        <f>IF(B8=$W$34,0,IF(OR(B8=0,L8=0),0,MAX(0,K8*HLOOKUP($B$2,'Wet Soil Factor'!$B$1:$G$31,J8+1)*(1-L8)*(1-Calculator!H8/200))))</f>
        <v>0</v>
      </c>
      <c r="O8" s="54">
        <f>IF(B8=0,0,IF(I8=0,0,(VLOOKUP(A8,'Wetting Intervals'!$A$2:$Q$13,(Calculator!$B$3+9),FALSE)*(1-Calculator!H8/200))))</f>
        <v>0</v>
      </c>
      <c r="P8" s="54">
        <f t="shared" si="2"/>
        <v>0</v>
      </c>
      <c r="Q8" s="54">
        <f>VLOOKUP(A8,'ETo Values'!$A$2:$I$13,$B$3+1,FALSE)</f>
        <v>0.041</v>
      </c>
      <c r="R8" s="54">
        <f t="shared" si="0"/>
        <v>0</v>
      </c>
      <c r="S8" s="55">
        <f t="shared" si="1"/>
        <v>0</v>
      </c>
      <c r="T8" s="56"/>
      <c r="V8" s="36">
        <v>3</v>
      </c>
      <c r="W8" s="36" t="s">
        <v>68</v>
      </c>
      <c r="X8" s="36" t="s">
        <v>53</v>
      </c>
      <c r="AD8" s="82">
        <v>1</v>
      </c>
      <c r="AE8" s="82">
        <v>1</v>
      </c>
      <c r="AG8" s="33">
        <f>IF(AA8=0,0,VLOOKUP(AA8,Residue!$A$2:$B$47,2,FALSE))</f>
        <v>0</v>
      </c>
    </row>
    <row r="9" spans="1:33" ht="12.75">
      <c r="A9" s="50" t="s">
        <v>5</v>
      </c>
      <c r="B9" s="80"/>
      <c r="C9" s="50">
        <f>IF(B9=0,0,VLOOKUP(A9,Months!$A$1:$C$9,3,FALSE))</f>
        <v>0</v>
      </c>
      <c r="D9" s="82">
        <v>1</v>
      </c>
      <c r="E9" s="82">
        <v>1</v>
      </c>
      <c r="F9" s="50">
        <f>VLOOKUP(A9,Months!$A$1:$B$9,2,FALSE)</f>
        <v>3</v>
      </c>
      <c r="G9" s="52"/>
      <c r="H9" s="33">
        <f>IF(B9=0,0,VLOOKUP(B9,Residue!$A$2:$B$47,2,FALSE))</f>
        <v>0</v>
      </c>
      <c r="I9" s="50">
        <f>IF(IF(B9=0,0,VLOOKUP(B9,Residue!$A$2:$K$47,Calculator!F9+2-2,FALSE))&gt;C9,C9,IF(B9=0,0,VLOOKUP(B9,Residue!$A$2:$K$47,Calculator!F9+2-2,FALSE)))</f>
        <v>0</v>
      </c>
      <c r="J9" s="50">
        <f>VLOOKUP(A9,'Wetting Intervals'!$A$2:$I$13,$B$3+1,FALSE)</f>
        <v>6</v>
      </c>
      <c r="K9" s="82">
        <v>1</v>
      </c>
      <c r="L9" s="53">
        <f>IF(B9=0,0,HLOOKUP(Calculator!B9,'Kc Values'!$B$2:$AU$14,F9+1,FALSE))</f>
        <v>0</v>
      </c>
      <c r="M9" s="54">
        <f>IF(I9&gt;0,(MAX(0,'Kc Values'!$B$3-'Kc Values'!$B$3*Calculator!H9/200)),0)</f>
        <v>0</v>
      </c>
      <c r="N9" s="54">
        <f>IF(B9=$W$34,0,IF(OR(B9=0,L9=0),0,MAX(0,K9*HLOOKUP($B$2,'Wet Soil Factor'!$B$1:$G$31,J9+1)*(1-L9)*(1-Calculator!H9/200))))</f>
        <v>0</v>
      </c>
      <c r="O9" s="54">
        <f>IF(B9=0,0,IF(I9=0,0,(VLOOKUP(A9,'Wetting Intervals'!$A$2:$Q$13,(Calculator!$B$3+9),FALSE)*(1-Calculator!H9/200))))</f>
        <v>0</v>
      </c>
      <c r="P9" s="54">
        <f t="shared" si="2"/>
        <v>0</v>
      </c>
      <c r="Q9" s="54">
        <f>VLOOKUP(A9,'ETo Values'!$A$2:$I$13,$B$3+1,FALSE)</f>
        <v>0.041</v>
      </c>
      <c r="R9" s="54">
        <f t="shared" si="0"/>
        <v>0</v>
      </c>
      <c r="S9" s="55">
        <f t="shared" si="1"/>
        <v>0</v>
      </c>
      <c r="T9" s="56"/>
      <c r="V9" s="36">
        <v>4</v>
      </c>
      <c r="W9" s="36" t="s">
        <v>69</v>
      </c>
      <c r="X9" s="36" t="s">
        <v>54</v>
      </c>
      <c r="AD9" s="82">
        <v>1</v>
      </c>
      <c r="AE9" s="82">
        <v>1</v>
      </c>
      <c r="AG9" s="33">
        <f>IF(AA9=0,0,VLOOKUP(AA9,Residue!$A$2:$B$47,2,FALSE))</f>
        <v>0</v>
      </c>
    </row>
    <row r="10" spans="1:33" ht="12.75">
      <c r="A10" s="50" t="s">
        <v>5</v>
      </c>
      <c r="B10" s="80"/>
      <c r="C10" s="50">
        <f>IF(B10=0,0,VLOOKUP(A10,Months!$A$1:$C$9,3,FALSE))</f>
        <v>0</v>
      </c>
      <c r="D10" s="82">
        <v>1</v>
      </c>
      <c r="E10" s="82">
        <v>1</v>
      </c>
      <c r="F10" s="50">
        <f>VLOOKUP(A10,Months!$A$1:$B$9,2,FALSE)</f>
        <v>3</v>
      </c>
      <c r="G10" s="52"/>
      <c r="H10" s="33">
        <f>IF(B10=0,0,VLOOKUP(B10,Residue!$A$2:$B$47,2,FALSE))</f>
        <v>0</v>
      </c>
      <c r="I10" s="50">
        <f>IF(IF(B10=0,0,VLOOKUP(B10,Residue!$A$2:$K$47,Calculator!F10+2-2,FALSE))&gt;C10,C10,IF(B10=0,0,VLOOKUP(B10,Residue!$A$2:$K$47,Calculator!F10+2-2,FALSE)))</f>
        <v>0</v>
      </c>
      <c r="J10" s="50">
        <f>VLOOKUP(A10,'Wetting Intervals'!$A$2:$I$13,$B$3+1,FALSE)</f>
        <v>6</v>
      </c>
      <c r="K10" s="82">
        <v>1</v>
      </c>
      <c r="L10" s="53">
        <f>IF(B10=0,0,HLOOKUP(Calculator!B10,'Kc Values'!$B$2:$AU$14,F10+1,FALSE))</f>
        <v>0</v>
      </c>
      <c r="M10" s="54">
        <f>IF(I10&gt;0,(MAX(0,'Kc Values'!$B$3-'Kc Values'!$B$3*Calculator!H10/200)),0)</f>
        <v>0</v>
      </c>
      <c r="N10" s="54">
        <f>IF(B10=$W$34,0,IF(OR(B10=0,L10=0),0,MAX(0,K10*HLOOKUP($B$2,'Wet Soil Factor'!$B$1:$G$31,J10+1)*(1-L10)*(1-Calculator!H10/200))))</f>
        <v>0</v>
      </c>
      <c r="O10" s="54">
        <f>IF(B10=0,0,IF(I10=0,0,(VLOOKUP(A10,'Wetting Intervals'!$A$2:$Q$13,(Calculator!$B$3+9),FALSE)*(1-Calculator!H10/200))))</f>
        <v>0</v>
      </c>
      <c r="P10" s="54">
        <f t="shared" si="2"/>
        <v>0</v>
      </c>
      <c r="Q10" s="54">
        <f>VLOOKUP(A10,'ETo Values'!$A$2:$I$13,$B$3+1,FALSE)</f>
        <v>0.041</v>
      </c>
      <c r="R10" s="54">
        <f t="shared" si="0"/>
        <v>0</v>
      </c>
      <c r="S10" s="55">
        <f t="shared" si="1"/>
        <v>0</v>
      </c>
      <c r="T10" s="56"/>
      <c r="V10" s="36">
        <v>5</v>
      </c>
      <c r="W10" s="36" t="s">
        <v>70</v>
      </c>
      <c r="X10" s="36" t="s">
        <v>52</v>
      </c>
      <c r="AD10" s="82">
        <v>1</v>
      </c>
      <c r="AE10" s="82">
        <v>1</v>
      </c>
      <c r="AG10" s="33">
        <f>IF(AA10=0,0,VLOOKUP(AA10,Residue!$A$2:$B$47,2,FALSE))</f>
        <v>0</v>
      </c>
    </row>
    <row r="11" spans="1:33" ht="12.75">
      <c r="A11" s="50" t="s">
        <v>5</v>
      </c>
      <c r="B11" s="80"/>
      <c r="C11" s="50">
        <f>IF(B11=0,0,VLOOKUP(A11,Months!$A$1:$C$9,3,FALSE))</f>
        <v>0</v>
      </c>
      <c r="D11" s="82">
        <v>1</v>
      </c>
      <c r="E11" s="82">
        <v>1</v>
      </c>
      <c r="F11" s="50">
        <f>VLOOKUP(A11,Months!$A$1:$B$9,2,FALSE)</f>
        <v>3</v>
      </c>
      <c r="G11" s="52"/>
      <c r="H11" s="33">
        <f>IF(B11=0,0,VLOOKUP(B11,Residue!$A$2:$B$47,2,FALSE))</f>
        <v>0</v>
      </c>
      <c r="I11" s="50">
        <f>IF(IF(B11=0,0,VLOOKUP(B11,Residue!$A$2:$K$47,Calculator!F11+2-2,FALSE))&gt;C11,C11,IF(B11=0,0,VLOOKUP(B11,Residue!$A$2:$K$47,Calculator!F11+2-2,FALSE)))</f>
        <v>0</v>
      </c>
      <c r="J11" s="50">
        <f>VLOOKUP(A11,'Wetting Intervals'!$A$2:$I$13,$B$3+1,FALSE)</f>
        <v>6</v>
      </c>
      <c r="K11" s="82">
        <v>1</v>
      </c>
      <c r="L11" s="53">
        <f>IF(B11=0,0,HLOOKUP(Calculator!B11,'Kc Values'!$B$2:$AU$14,F11+1,FALSE))</f>
        <v>0</v>
      </c>
      <c r="M11" s="54">
        <f>IF(I11&gt;0,(MAX(0,'Kc Values'!$B$3-'Kc Values'!$B$3*Calculator!H11/200)),0)</f>
        <v>0</v>
      </c>
      <c r="N11" s="54">
        <f>IF(B11=$W$34,0,IF(OR(B11=0,L11=0),0,MAX(0,K11*HLOOKUP($B$2,'Wet Soil Factor'!$B$1:$G$31,J11+1)*(1-L11)*(1-Calculator!H11/200))))</f>
        <v>0</v>
      </c>
      <c r="O11" s="54">
        <f>IF(B11=0,0,IF(I11=0,0,(VLOOKUP(A11,'Wetting Intervals'!$A$2:$Q$13,(Calculator!$B$3+9),FALSE)*(1-Calculator!H11/200))))</f>
        <v>0</v>
      </c>
      <c r="P11" s="54">
        <f t="shared" si="2"/>
        <v>0</v>
      </c>
      <c r="Q11" s="54">
        <f>VLOOKUP(A11,'ETo Values'!$A$2:$I$13,$B$3+1,FALSE)</f>
        <v>0.041</v>
      </c>
      <c r="R11" s="54">
        <f t="shared" si="0"/>
        <v>0</v>
      </c>
      <c r="S11" s="55">
        <f t="shared" si="1"/>
        <v>0</v>
      </c>
      <c r="T11" s="56"/>
      <c r="V11" s="36">
        <v>6</v>
      </c>
      <c r="W11" s="36" t="s">
        <v>71</v>
      </c>
      <c r="X11" s="36" t="s">
        <v>51</v>
      </c>
      <c r="AD11" s="82">
        <v>1</v>
      </c>
      <c r="AE11" s="82">
        <v>1</v>
      </c>
      <c r="AG11" s="33">
        <f>IF(AA11=0,0,VLOOKUP(AA11,Residue!$A$2:$B$47,2,FALSE))</f>
        <v>0</v>
      </c>
    </row>
    <row r="12" spans="1:31" ht="12.75">
      <c r="A12" s="50" t="s">
        <v>6</v>
      </c>
      <c r="B12" s="50">
        <f aca="true" t="shared" si="3" ref="B12:B59">B6</f>
        <v>0</v>
      </c>
      <c r="C12" s="50">
        <f>IF(B12=0,0,VLOOKUP(A12,Months!$A$1:$C$9,3,FALSE))</f>
        <v>0</v>
      </c>
      <c r="D12" s="33">
        <f>D6</f>
        <v>1</v>
      </c>
      <c r="E12" s="33">
        <f>E6</f>
        <v>1</v>
      </c>
      <c r="F12" s="50">
        <f>VLOOKUP(A12,Months!$A$1:$B$9,2,FALSE)</f>
        <v>4</v>
      </c>
      <c r="G12" s="52"/>
      <c r="H12" s="50">
        <f aca="true" t="shared" si="4" ref="H12:H59">H6</f>
        <v>0</v>
      </c>
      <c r="I12" s="50">
        <f>IF(IF(B12=0,0,VLOOKUP(B12,Residue!$A$2:$K$47,Calculator!F12+2-2,FALSE))&gt;C12,C12,IF(B12=0,0,VLOOKUP(B12,Residue!$A$2:$K$47,Calculator!F12+2-2,FALSE)))</f>
        <v>0</v>
      </c>
      <c r="J12" s="50">
        <f>VLOOKUP(A12,'Wetting Intervals'!$A$2:$I$13,$B$3+1,FALSE)</f>
        <v>4</v>
      </c>
      <c r="K12" s="50">
        <f>K6</f>
        <v>1</v>
      </c>
      <c r="L12" s="53">
        <f>IF(B12=0,0,HLOOKUP(Calculator!B12,'Kc Values'!$B$2:$AU$14,F12+1,FALSE))</f>
        <v>0</v>
      </c>
      <c r="M12" s="54">
        <f>IF(I12&gt;0,(MAX(0,'Kc Values'!$B$3-'Kc Values'!$B$3*Calculator!H12/200)),0)</f>
        <v>0</v>
      </c>
      <c r="N12" s="54">
        <f>IF(B12=$W$34,0,IF(OR(B12=0,L12=0),0,MAX(0,K12*HLOOKUP($B$2,'Wet Soil Factor'!$B$1:$G$31,J12+1)*(1-L12)*(1-Calculator!H12/200))))</f>
        <v>0</v>
      </c>
      <c r="O12" s="54">
        <f>IF(B12=0,0,IF(I12=0,0,(VLOOKUP(A12,'Wetting Intervals'!$A$2:$Q$13,(Calculator!$B$3+9),FALSE)*(1-Calculator!H12/200))))</f>
        <v>0</v>
      </c>
      <c r="P12" s="54">
        <f t="shared" si="2"/>
        <v>0</v>
      </c>
      <c r="Q12" s="54">
        <f>VLOOKUP(A12,'ETo Values'!$A$2:$I$13,$B$3+1,FALSE)</f>
        <v>0.107</v>
      </c>
      <c r="R12" s="54">
        <f t="shared" si="0"/>
        <v>0</v>
      </c>
      <c r="S12" s="55">
        <f t="shared" si="1"/>
        <v>0</v>
      </c>
      <c r="T12" s="57"/>
      <c r="V12" s="36">
        <v>7</v>
      </c>
      <c r="W12" s="36" t="s">
        <v>73</v>
      </c>
      <c r="AD12" s="33">
        <f aca="true" t="shared" si="5" ref="AD12:AE59">AD6</f>
        <v>1</v>
      </c>
      <c r="AE12" s="33">
        <f t="shared" si="5"/>
        <v>1</v>
      </c>
    </row>
    <row r="13" spans="1:31" ht="12.75">
      <c r="A13" s="50" t="s">
        <v>6</v>
      </c>
      <c r="B13" s="50">
        <f t="shared" si="3"/>
        <v>0</v>
      </c>
      <c r="C13" s="50">
        <f>IF(B13=0,0,VLOOKUP(A13,Months!$A$1:$C$9,3,FALSE))</f>
        <v>0</v>
      </c>
      <c r="D13" s="33">
        <f aca="true" t="shared" si="6" ref="D13:E28">D7</f>
        <v>1</v>
      </c>
      <c r="E13" s="33">
        <f t="shared" si="6"/>
        <v>1</v>
      </c>
      <c r="F13" s="50">
        <f>VLOOKUP(A13,Months!$A$1:$B$9,2,FALSE)</f>
        <v>4</v>
      </c>
      <c r="G13" s="52"/>
      <c r="H13" s="50">
        <f t="shared" si="4"/>
        <v>0</v>
      </c>
      <c r="I13" s="50">
        <f>IF(IF(B13=0,0,VLOOKUP(B13,Residue!$A$2:$K$47,Calculator!F13+2-2,FALSE))&gt;C13,C13,IF(B13=0,0,VLOOKUP(B13,Residue!$A$2:$K$47,Calculator!F13+2-2,FALSE)))</f>
        <v>0</v>
      </c>
      <c r="J13" s="50">
        <f>VLOOKUP(A13,'Wetting Intervals'!$A$2:$I$13,$B$3+1,FALSE)</f>
        <v>4</v>
      </c>
      <c r="K13" s="50">
        <f aca="true" t="shared" si="7" ref="K13:K59">K7</f>
        <v>1</v>
      </c>
      <c r="L13" s="53">
        <f>IF(B13=0,0,HLOOKUP(Calculator!B13,'Kc Values'!$B$2:$AU$14,F13+1,FALSE))</f>
        <v>0</v>
      </c>
      <c r="M13" s="54">
        <f>IF(I13&gt;0,(MAX(0,'Kc Values'!$B$3-'Kc Values'!$B$3*Calculator!H13/200)),0)</f>
        <v>0</v>
      </c>
      <c r="N13" s="54">
        <f>IF(B13=$W$34,0,IF(OR(B13=0,L13=0),0,MAX(0,K13*HLOOKUP($B$2,'Wet Soil Factor'!$B$1:$G$31,J13+1)*(1-L13)*(1-Calculator!H13/200))))</f>
        <v>0</v>
      </c>
      <c r="O13" s="54">
        <f>IF(B13=0,0,IF(I13=0,0,(VLOOKUP(A13,'Wetting Intervals'!$A$2:$Q$13,(Calculator!$B$3+9),FALSE)*(1-Calculator!H13/200))))</f>
        <v>0</v>
      </c>
      <c r="P13" s="54">
        <f t="shared" si="2"/>
        <v>0</v>
      </c>
      <c r="Q13" s="54">
        <f>VLOOKUP(A13,'ETo Values'!$A$2:$I$13,$B$3+1,FALSE)</f>
        <v>0.107</v>
      </c>
      <c r="R13" s="54">
        <f t="shared" si="0"/>
        <v>0</v>
      </c>
      <c r="S13" s="55">
        <f t="shared" si="1"/>
        <v>0</v>
      </c>
      <c r="T13" s="56"/>
      <c r="V13" s="36">
        <v>8</v>
      </c>
      <c r="W13" s="36" t="s">
        <v>72</v>
      </c>
      <c r="AD13" s="33">
        <f t="shared" si="5"/>
        <v>1</v>
      </c>
      <c r="AE13" s="33">
        <f t="shared" si="5"/>
        <v>1</v>
      </c>
    </row>
    <row r="14" spans="1:31" ht="12.75">
      <c r="A14" s="50" t="s">
        <v>6</v>
      </c>
      <c r="B14" s="50">
        <f t="shared" si="3"/>
        <v>0</v>
      </c>
      <c r="C14" s="50">
        <f>IF(B14=0,0,VLOOKUP(A14,Months!$A$1:$C$9,3,FALSE))</f>
        <v>0</v>
      </c>
      <c r="D14" s="33">
        <f t="shared" si="6"/>
        <v>1</v>
      </c>
      <c r="E14" s="33">
        <f t="shared" si="6"/>
        <v>1</v>
      </c>
      <c r="F14" s="50">
        <f>VLOOKUP(A14,Months!$A$1:$B$9,2,FALSE)</f>
        <v>4</v>
      </c>
      <c r="G14" s="52"/>
      <c r="H14" s="50">
        <f t="shared" si="4"/>
        <v>0</v>
      </c>
      <c r="I14" s="50">
        <f>IF(IF(B14=0,0,VLOOKUP(B14,Residue!$A$2:$K$47,Calculator!F14+2-2,FALSE))&gt;C14,C14,IF(B14=0,0,VLOOKUP(B14,Residue!$A$2:$K$47,Calculator!F14+2-2,FALSE)))</f>
        <v>0</v>
      </c>
      <c r="J14" s="50">
        <f>VLOOKUP(A14,'Wetting Intervals'!$A$2:$I$13,$B$3+1,FALSE)</f>
        <v>4</v>
      </c>
      <c r="K14" s="50">
        <f t="shared" si="7"/>
        <v>1</v>
      </c>
      <c r="L14" s="53">
        <f>IF(B14=0,0,HLOOKUP(Calculator!B14,'Kc Values'!$B$2:$AU$14,F14+1,FALSE))</f>
        <v>0</v>
      </c>
      <c r="M14" s="54">
        <f>IF(I14&gt;0,(MAX(0,'Kc Values'!$B$3-'Kc Values'!$B$3*Calculator!H14/200)),0)</f>
        <v>0</v>
      </c>
      <c r="N14" s="54">
        <f>IF(B14=$W$34,0,IF(OR(B14=0,L14=0),0,MAX(0,K14*HLOOKUP($B$2,'Wet Soil Factor'!$B$1:$G$31,J14+1)*(1-L14)*(1-Calculator!H14/200))))</f>
        <v>0</v>
      </c>
      <c r="O14" s="54">
        <f>IF(B14=0,0,IF(I14=0,0,(VLOOKUP(A14,'Wetting Intervals'!$A$2:$Q$13,(Calculator!$B$3+9),FALSE)*(1-Calculator!H14/200))))</f>
        <v>0</v>
      </c>
      <c r="P14" s="54">
        <f t="shared" si="2"/>
        <v>0</v>
      </c>
      <c r="Q14" s="54">
        <f>VLOOKUP(A14,'ETo Values'!$A$2:$I$13,$B$3+1,FALSE)</f>
        <v>0.107</v>
      </c>
      <c r="R14" s="54">
        <f t="shared" si="0"/>
        <v>0</v>
      </c>
      <c r="S14" s="55">
        <f t="shared" si="1"/>
        <v>0</v>
      </c>
      <c r="T14" s="56"/>
      <c r="W14" s="36" t="s">
        <v>74</v>
      </c>
      <c r="AD14" s="33">
        <f aca="true" t="shared" si="8" ref="AD14:AD59">AD8</f>
        <v>1</v>
      </c>
      <c r="AE14" s="33">
        <f t="shared" si="5"/>
        <v>1</v>
      </c>
    </row>
    <row r="15" spans="1:31" ht="12.75">
      <c r="A15" s="50" t="s">
        <v>6</v>
      </c>
      <c r="B15" s="50">
        <f t="shared" si="3"/>
        <v>0</v>
      </c>
      <c r="C15" s="50">
        <f>IF(B15=0,0,VLOOKUP(A15,Months!$A$1:$C$9,3,FALSE))</f>
        <v>0</v>
      </c>
      <c r="D15" s="33">
        <f t="shared" si="6"/>
        <v>1</v>
      </c>
      <c r="E15" s="33">
        <f t="shared" si="6"/>
        <v>1</v>
      </c>
      <c r="F15" s="50">
        <f>VLOOKUP(A15,Months!$A$1:$B$9,2,FALSE)</f>
        <v>4</v>
      </c>
      <c r="G15" s="52"/>
      <c r="H15" s="50">
        <f t="shared" si="4"/>
        <v>0</v>
      </c>
      <c r="I15" s="50">
        <f>IF(IF(B15=0,0,VLOOKUP(B15,Residue!$A$2:$K$47,Calculator!F15+2-2,FALSE))&gt;C15,C15,IF(B15=0,0,VLOOKUP(B15,Residue!$A$2:$K$47,Calculator!F15+2-2,FALSE)))</f>
        <v>0</v>
      </c>
      <c r="J15" s="50">
        <f>VLOOKUP(A15,'Wetting Intervals'!$A$2:$I$13,$B$3+1,FALSE)</f>
        <v>4</v>
      </c>
      <c r="K15" s="50">
        <f t="shared" si="7"/>
        <v>1</v>
      </c>
      <c r="L15" s="53">
        <f>IF(B15=0,0,HLOOKUP(Calculator!B15,'Kc Values'!$B$2:$AU$14,F15+1,FALSE))</f>
        <v>0</v>
      </c>
      <c r="M15" s="54">
        <f>IF(I15&gt;0,(MAX(0,'Kc Values'!$B$3-'Kc Values'!$B$3*Calculator!H15/200)),0)</f>
        <v>0</v>
      </c>
      <c r="N15" s="54">
        <f>IF(B15=$W$34,0,IF(OR(B15=0,L15=0),0,MAX(0,K15*HLOOKUP($B$2,'Wet Soil Factor'!$B$1:$G$31,J15+1)*(1-L15)*(1-Calculator!H15/200))))</f>
        <v>0</v>
      </c>
      <c r="O15" s="54">
        <f>IF(B15=0,0,IF(I15=0,0,(VLOOKUP(A15,'Wetting Intervals'!$A$2:$Q$13,(Calculator!$B$3+9),FALSE)*(1-Calculator!H15/200))))</f>
        <v>0</v>
      </c>
      <c r="P15" s="54">
        <f t="shared" si="2"/>
        <v>0</v>
      </c>
      <c r="Q15" s="54">
        <f>VLOOKUP(A15,'ETo Values'!$A$2:$I$13,$B$3+1,FALSE)</f>
        <v>0.107</v>
      </c>
      <c r="R15" s="54">
        <f t="shared" si="0"/>
        <v>0</v>
      </c>
      <c r="S15" s="55">
        <f t="shared" si="1"/>
        <v>0</v>
      </c>
      <c r="T15" s="56"/>
      <c r="W15" s="36" t="s">
        <v>78</v>
      </c>
      <c r="AD15" s="33">
        <f t="shared" si="8"/>
        <v>1</v>
      </c>
      <c r="AE15" s="33">
        <f t="shared" si="5"/>
        <v>1</v>
      </c>
    </row>
    <row r="16" spans="1:31" ht="12.75">
      <c r="A16" s="50" t="s">
        <v>6</v>
      </c>
      <c r="B16" s="50">
        <f t="shared" si="3"/>
        <v>0</v>
      </c>
      <c r="C16" s="50">
        <f>IF(B16=0,0,VLOOKUP(A16,Months!$A$1:$C$9,3,FALSE))</f>
        <v>0</v>
      </c>
      <c r="D16" s="33">
        <f t="shared" si="6"/>
        <v>1</v>
      </c>
      <c r="E16" s="33">
        <f t="shared" si="6"/>
        <v>1</v>
      </c>
      <c r="F16" s="50">
        <f>VLOOKUP(A16,Months!$A$1:$B$9,2,FALSE)</f>
        <v>4</v>
      </c>
      <c r="G16" s="52"/>
      <c r="H16" s="50">
        <f t="shared" si="4"/>
        <v>0</v>
      </c>
      <c r="I16" s="50">
        <f>IF(IF(B16=0,0,VLOOKUP(B16,Residue!$A$2:$K$47,Calculator!F16+2-2,FALSE))&gt;C16,C16,IF(B16=0,0,VLOOKUP(B16,Residue!$A$2:$K$47,Calculator!F16+2-2,FALSE)))</f>
        <v>0</v>
      </c>
      <c r="J16" s="50">
        <f>VLOOKUP(A16,'Wetting Intervals'!$A$2:$I$13,$B$3+1,FALSE)</f>
        <v>4</v>
      </c>
      <c r="K16" s="50">
        <f t="shared" si="7"/>
        <v>1</v>
      </c>
      <c r="L16" s="53">
        <f>IF(B16=0,0,HLOOKUP(Calculator!B16,'Kc Values'!$B$2:$AU$14,F16+1,FALSE))</f>
        <v>0</v>
      </c>
      <c r="M16" s="54">
        <f>IF(I16&gt;0,(MAX(0,'Kc Values'!$B$3-'Kc Values'!$B$3*Calculator!H16/200)),0)</f>
        <v>0</v>
      </c>
      <c r="N16" s="54">
        <f>IF(B16=$W$34,0,IF(OR(B16=0,L16=0),0,MAX(0,K16*HLOOKUP($B$2,'Wet Soil Factor'!$B$1:$G$31,J16+1)*(1-L16)*(1-Calculator!H16/200))))</f>
        <v>0</v>
      </c>
      <c r="O16" s="54">
        <f>IF(B16=0,0,IF(I16=0,0,(VLOOKUP(A16,'Wetting Intervals'!$A$2:$Q$13,(Calculator!$B$3+9),FALSE)*(1-Calculator!H16/200))))</f>
        <v>0</v>
      </c>
      <c r="P16" s="54">
        <f t="shared" si="2"/>
        <v>0</v>
      </c>
      <c r="Q16" s="54">
        <f>VLOOKUP(A16,'ETo Values'!$A$2:$I$13,$B$3+1,FALSE)</f>
        <v>0.107</v>
      </c>
      <c r="R16" s="54">
        <f t="shared" si="0"/>
        <v>0</v>
      </c>
      <c r="S16" s="55">
        <f t="shared" si="1"/>
        <v>0</v>
      </c>
      <c r="T16" s="56"/>
      <c r="W16" s="36" t="s">
        <v>94</v>
      </c>
      <c r="AD16" s="33">
        <f t="shared" si="8"/>
        <v>1</v>
      </c>
      <c r="AE16" s="33">
        <f t="shared" si="5"/>
        <v>1</v>
      </c>
    </row>
    <row r="17" spans="1:31" ht="12.75">
      <c r="A17" s="50" t="s">
        <v>6</v>
      </c>
      <c r="B17" s="50">
        <f t="shared" si="3"/>
        <v>0</v>
      </c>
      <c r="C17" s="50">
        <f>IF(B17=0,0,VLOOKUP(A17,Months!$A$1:$C$9,3,FALSE))</f>
        <v>0</v>
      </c>
      <c r="D17" s="33">
        <f t="shared" si="6"/>
        <v>1</v>
      </c>
      <c r="E17" s="33">
        <f t="shared" si="6"/>
        <v>1</v>
      </c>
      <c r="F17" s="50">
        <f>VLOOKUP(A17,Months!$A$1:$B$9,2,FALSE)</f>
        <v>4</v>
      </c>
      <c r="G17" s="52"/>
      <c r="H17" s="50">
        <f t="shared" si="4"/>
        <v>0</v>
      </c>
      <c r="I17" s="50">
        <f>IF(IF(B17=0,0,VLOOKUP(B17,Residue!$A$2:$K$47,Calculator!F17+2-2,FALSE))&gt;C17,C17,IF(B17=0,0,VLOOKUP(B17,Residue!$A$2:$K$47,Calculator!F17+2-2,FALSE)))</f>
        <v>0</v>
      </c>
      <c r="J17" s="50">
        <f>VLOOKUP(A17,'Wetting Intervals'!$A$2:$I$13,$B$3+1,FALSE)</f>
        <v>4</v>
      </c>
      <c r="K17" s="50">
        <f t="shared" si="7"/>
        <v>1</v>
      </c>
      <c r="L17" s="53">
        <f>IF(B17=0,0,HLOOKUP(Calculator!B17,'Kc Values'!$B$2:$AU$14,F17+1,FALSE))</f>
        <v>0</v>
      </c>
      <c r="M17" s="54">
        <f>IF(I17&gt;0,(MAX(0,'Kc Values'!$B$3-'Kc Values'!$B$3*Calculator!H17/200)),0)</f>
        <v>0</v>
      </c>
      <c r="N17" s="54">
        <f>IF(B17=$W$34,0,IF(OR(B17=0,L17=0),0,MAX(0,K17*HLOOKUP($B$2,'Wet Soil Factor'!$B$1:$G$31,J17+1)*(1-L17)*(1-Calculator!H17/200))))</f>
        <v>0</v>
      </c>
      <c r="O17" s="54">
        <f>IF(B17=0,0,IF(I17=0,0,(VLOOKUP(A17,'Wetting Intervals'!$A$2:$Q$13,(Calculator!$B$3+9),FALSE)*(1-Calculator!H17/200))))</f>
        <v>0</v>
      </c>
      <c r="P17" s="54">
        <f t="shared" si="2"/>
        <v>0</v>
      </c>
      <c r="Q17" s="54">
        <f>VLOOKUP(A17,'ETo Values'!$A$2:$I$13,$B$3+1,FALSE)</f>
        <v>0.107</v>
      </c>
      <c r="R17" s="54">
        <f t="shared" si="0"/>
        <v>0</v>
      </c>
      <c r="S17" s="55">
        <f t="shared" si="1"/>
        <v>0</v>
      </c>
      <c r="T17" s="56"/>
      <c r="W17" s="36" t="s">
        <v>95</v>
      </c>
      <c r="AD17" s="33">
        <f t="shared" si="8"/>
        <v>1</v>
      </c>
      <c r="AE17" s="33">
        <f t="shared" si="5"/>
        <v>1</v>
      </c>
    </row>
    <row r="18" spans="1:31" ht="12.75">
      <c r="A18" s="50" t="s">
        <v>7</v>
      </c>
      <c r="B18" s="50">
        <f t="shared" si="3"/>
        <v>0</v>
      </c>
      <c r="C18" s="50">
        <f>IF(B18=0,0,VLOOKUP(A18,Months!$A$1:$C$9,3,FALSE))</f>
        <v>0</v>
      </c>
      <c r="D18" s="33">
        <f t="shared" si="6"/>
        <v>1</v>
      </c>
      <c r="E18" s="33">
        <f t="shared" si="6"/>
        <v>1</v>
      </c>
      <c r="F18" s="50">
        <f>VLOOKUP(A18,Months!$A$1:$B$9,2,FALSE)</f>
        <v>5</v>
      </c>
      <c r="G18" s="52"/>
      <c r="H18" s="50">
        <f t="shared" si="4"/>
        <v>0</v>
      </c>
      <c r="I18" s="50">
        <f>IF(IF(B18=0,0,VLOOKUP(B18,Residue!$A$2:$K$47,Calculator!F18+2-2,FALSE))&gt;C18,C18,IF(B18=0,0,VLOOKUP(B18,Residue!$A$2:$K$47,Calculator!F18+2-2,FALSE)))</f>
        <v>0</v>
      </c>
      <c r="J18" s="50">
        <f>VLOOKUP(A18,'Wetting Intervals'!$A$2:$I$13,$B$3+1,FALSE)</f>
        <v>3</v>
      </c>
      <c r="K18" s="50">
        <f t="shared" si="7"/>
        <v>1</v>
      </c>
      <c r="L18" s="53">
        <f>IF(B18=0,0,HLOOKUP(Calculator!B18,'Kc Values'!$B$2:$AU$14,F18+1,FALSE))</f>
        <v>0</v>
      </c>
      <c r="M18" s="54">
        <f>IF(I18&gt;0,(MAX(0,'Kc Values'!$B$3-'Kc Values'!$B$3*Calculator!H18/200)),0)</f>
        <v>0</v>
      </c>
      <c r="N18" s="54">
        <f>IF(B18=$W$34,0,IF(OR(B18=0,L18=0),0,MAX(0,K18*HLOOKUP($B$2,'Wet Soil Factor'!$B$1:$G$31,J18+1)*(1-L18)*(1-Calculator!H18/200))))</f>
        <v>0</v>
      </c>
      <c r="O18" s="54">
        <f>IF(B18=0,0,IF(I18=0,0,(VLOOKUP(A18,'Wetting Intervals'!$A$2:$Q$13,(Calculator!$B$3+9),FALSE)*(1-Calculator!H18/200))))</f>
        <v>0</v>
      </c>
      <c r="P18" s="54">
        <f t="shared" si="2"/>
        <v>0</v>
      </c>
      <c r="Q18" s="54">
        <f>VLOOKUP(A18,'ETo Values'!$A$2:$I$13,$B$3+1,FALSE)</f>
        <v>0.155</v>
      </c>
      <c r="R18" s="54">
        <f t="shared" si="0"/>
        <v>0</v>
      </c>
      <c r="S18" s="55">
        <f t="shared" si="1"/>
        <v>0</v>
      </c>
      <c r="T18" s="56"/>
      <c r="W18" s="36" t="s">
        <v>96</v>
      </c>
      <c r="AD18" s="33">
        <f t="shared" si="8"/>
        <v>1</v>
      </c>
      <c r="AE18" s="33">
        <f t="shared" si="5"/>
        <v>1</v>
      </c>
    </row>
    <row r="19" spans="1:31" ht="12.75">
      <c r="A19" s="50" t="s">
        <v>7</v>
      </c>
      <c r="B19" s="50">
        <f t="shared" si="3"/>
        <v>0</v>
      </c>
      <c r="C19" s="50">
        <f>IF(B19=0,0,VLOOKUP(A19,Months!$A$1:$C$9,3,FALSE))</f>
        <v>0</v>
      </c>
      <c r="D19" s="33">
        <f t="shared" si="6"/>
        <v>1</v>
      </c>
      <c r="E19" s="33">
        <f t="shared" si="6"/>
        <v>1</v>
      </c>
      <c r="F19" s="50">
        <f>VLOOKUP(A19,Months!$A$1:$B$9,2,FALSE)</f>
        <v>5</v>
      </c>
      <c r="G19" s="52"/>
      <c r="H19" s="50">
        <f t="shared" si="4"/>
        <v>0</v>
      </c>
      <c r="I19" s="50">
        <f>IF(IF(B19=0,0,VLOOKUP(B19,Residue!$A$2:$K$47,Calculator!F19+2-2,FALSE))&gt;C19,C19,IF(B19=0,0,VLOOKUP(B19,Residue!$A$2:$K$47,Calculator!F19+2-2,FALSE)))</f>
        <v>0</v>
      </c>
      <c r="J19" s="50">
        <f>VLOOKUP(A19,'Wetting Intervals'!$A$2:$I$13,$B$3+1,FALSE)</f>
        <v>3</v>
      </c>
      <c r="K19" s="50">
        <f t="shared" si="7"/>
        <v>1</v>
      </c>
      <c r="L19" s="53">
        <f>IF(B19=0,0,HLOOKUP(Calculator!B19,'Kc Values'!$B$2:$AU$14,F19+1,FALSE))</f>
        <v>0</v>
      </c>
      <c r="M19" s="54">
        <f>IF(I19&gt;0,(MAX(0,'Kc Values'!$B$3-'Kc Values'!$B$3*Calculator!H19/200)),0)</f>
        <v>0</v>
      </c>
      <c r="N19" s="54">
        <f>IF(B19=$W$34,0,IF(OR(B19=0,L19=0),0,MAX(0,K19*HLOOKUP($B$2,'Wet Soil Factor'!$B$1:$G$31,J19+1)*(1-L19)*(1-Calculator!H19/200))))</f>
        <v>0</v>
      </c>
      <c r="O19" s="54">
        <f>IF(B19=0,0,IF(I19=0,0,(VLOOKUP(A19,'Wetting Intervals'!$A$2:$Q$13,(Calculator!$B$3+9),FALSE)*(1-Calculator!H19/200))))</f>
        <v>0</v>
      </c>
      <c r="P19" s="54">
        <f t="shared" si="2"/>
        <v>0</v>
      </c>
      <c r="Q19" s="54">
        <f>VLOOKUP(A19,'ETo Values'!$A$2:$I$13,$B$3+1,FALSE)</f>
        <v>0.155</v>
      </c>
      <c r="R19" s="54">
        <f t="shared" si="0"/>
        <v>0</v>
      </c>
      <c r="S19" s="55">
        <f t="shared" si="1"/>
        <v>0</v>
      </c>
      <c r="T19" s="56"/>
      <c r="W19" s="36" t="s">
        <v>97</v>
      </c>
      <c r="AD19" s="33">
        <f t="shared" si="8"/>
        <v>1</v>
      </c>
      <c r="AE19" s="33">
        <f t="shared" si="5"/>
        <v>1</v>
      </c>
    </row>
    <row r="20" spans="1:31" ht="12.75">
      <c r="A20" s="50" t="s">
        <v>7</v>
      </c>
      <c r="B20" s="50">
        <f t="shared" si="3"/>
        <v>0</v>
      </c>
      <c r="C20" s="50">
        <f>IF(B20=0,0,VLOOKUP(A20,Months!$A$1:$C$9,3,FALSE))</f>
        <v>0</v>
      </c>
      <c r="D20" s="33">
        <f t="shared" si="6"/>
        <v>1</v>
      </c>
      <c r="E20" s="33">
        <f t="shared" si="6"/>
        <v>1</v>
      </c>
      <c r="F20" s="50">
        <f>VLOOKUP(A20,Months!$A$1:$B$9,2,FALSE)</f>
        <v>5</v>
      </c>
      <c r="G20" s="52"/>
      <c r="H20" s="50">
        <f t="shared" si="4"/>
        <v>0</v>
      </c>
      <c r="I20" s="50">
        <f>IF(IF(B20=0,0,VLOOKUP(B20,Residue!$A$2:$K$47,Calculator!F20+2-2,FALSE))&gt;C20,C20,IF(B20=0,0,VLOOKUP(B20,Residue!$A$2:$K$47,Calculator!F20+2-2,FALSE)))</f>
        <v>0</v>
      </c>
      <c r="J20" s="50">
        <f>VLOOKUP(A20,'Wetting Intervals'!$A$2:$I$13,$B$3+1,FALSE)</f>
        <v>3</v>
      </c>
      <c r="K20" s="50">
        <f t="shared" si="7"/>
        <v>1</v>
      </c>
      <c r="L20" s="53">
        <f>IF(B20=0,0,HLOOKUP(Calculator!B20,'Kc Values'!$B$2:$AU$14,F20+1,FALSE))</f>
        <v>0</v>
      </c>
      <c r="M20" s="54">
        <f>IF(I20&gt;0,(MAX(0,'Kc Values'!$B$3-'Kc Values'!$B$3*Calculator!H20/200)),0)</f>
        <v>0</v>
      </c>
      <c r="N20" s="54">
        <f>IF(B20=$W$34,0,IF(OR(B20=0,L20=0),0,MAX(0,K20*HLOOKUP($B$2,'Wet Soil Factor'!$B$1:$G$31,J20+1)*(1-L20)*(1-Calculator!H20/200))))</f>
        <v>0</v>
      </c>
      <c r="O20" s="54">
        <f>IF(B20=0,0,IF(I20=0,0,(VLOOKUP(A20,'Wetting Intervals'!$A$2:$Q$13,(Calculator!$B$3+9),FALSE)*(1-Calculator!H20/200))))</f>
        <v>0</v>
      </c>
      <c r="P20" s="54">
        <f t="shared" si="2"/>
        <v>0</v>
      </c>
      <c r="Q20" s="54">
        <f>VLOOKUP(A20,'ETo Values'!$A$2:$I$13,$B$3+1,FALSE)</f>
        <v>0.155</v>
      </c>
      <c r="R20" s="54">
        <f t="shared" si="0"/>
        <v>0</v>
      </c>
      <c r="S20" s="55">
        <f t="shared" si="1"/>
        <v>0</v>
      </c>
      <c r="T20" s="56"/>
      <c r="W20" s="36" t="s">
        <v>98</v>
      </c>
      <c r="AD20" s="33">
        <f t="shared" si="8"/>
        <v>1</v>
      </c>
      <c r="AE20" s="33">
        <f t="shared" si="5"/>
        <v>1</v>
      </c>
    </row>
    <row r="21" spans="1:31" ht="12.75">
      <c r="A21" s="50" t="s">
        <v>7</v>
      </c>
      <c r="B21" s="50">
        <f t="shared" si="3"/>
        <v>0</v>
      </c>
      <c r="C21" s="50">
        <f>IF(B21=0,0,VLOOKUP(A21,Months!$A$1:$C$9,3,FALSE))</f>
        <v>0</v>
      </c>
      <c r="D21" s="33">
        <f t="shared" si="6"/>
        <v>1</v>
      </c>
      <c r="E21" s="33">
        <f t="shared" si="6"/>
        <v>1</v>
      </c>
      <c r="F21" s="50">
        <f>VLOOKUP(A21,Months!$A$1:$B$9,2,FALSE)</f>
        <v>5</v>
      </c>
      <c r="G21" s="52"/>
      <c r="H21" s="50">
        <f t="shared" si="4"/>
        <v>0</v>
      </c>
      <c r="I21" s="50">
        <f>IF(IF(B21=0,0,VLOOKUP(B21,Residue!$A$2:$K$47,Calculator!F21+2-2,FALSE))&gt;C21,C21,IF(B21=0,0,VLOOKUP(B21,Residue!$A$2:$K$47,Calculator!F21+2-2,FALSE)))</f>
        <v>0</v>
      </c>
      <c r="J21" s="50">
        <f>VLOOKUP(A21,'Wetting Intervals'!$A$2:$I$13,$B$3+1,FALSE)</f>
        <v>3</v>
      </c>
      <c r="K21" s="50">
        <f t="shared" si="7"/>
        <v>1</v>
      </c>
      <c r="L21" s="53">
        <f>IF(B21=0,0,HLOOKUP(Calculator!B21,'Kc Values'!$B$2:$AU$14,F21+1,FALSE))</f>
        <v>0</v>
      </c>
      <c r="M21" s="54">
        <f>IF(I21&gt;0,(MAX(0,'Kc Values'!$B$3-'Kc Values'!$B$3*Calculator!H21/200)),0)</f>
        <v>0</v>
      </c>
      <c r="N21" s="54">
        <f>IF(B21=$W$34,0,IF(OR(B21=0,L21=0),0,MAX(0,K21*HLOOKUP($B$2,'Wet Soil Factor'!$B$1:$G$31,J21+1)*(1-L21)*(1-Calculator!H21/200))))</f>
        <v>0</v>
      </c>
      <c r="O21" s="54">
        <f>IF(B21=0,0,IF(I21=0,0,(VLOOKUP(A21,'Wetting Intervals'!$A$2:$Q$13,(Calculator!$B$3+9),FALSE)*(1-Calculator!H21/200))))</f>
        <v>0</v>
      </c>
      <c r="P21" s="54">
        <f t="shared" si="2"/>
        <v>0</v>
      </c>
      <c r="Q21" s="54">
        <f>VLOOKUP(A21,'ETo Values'!$A$2:$I$13,$B$3+1,FALSE)</f>
        <v>0.155</v>
      </c>
      <c r="R21" s="54">
        <f t="shared" si="0"/>
        <v>0</v>
      </c>
      <c r="S21" s="55">
        <f t="shared" si="1"/>
        <v>0</v>
      </c>
      <c r="T21" s="56"/>
      <c r="W21" s="36" t="s">
        <v>99</v>
      </c>
      <c r="AD21" s="33">
        <f t="shared" si="8"/>
        <v>1</v>
      </c>
      <c r="AE21" s="33">
        <f t="shared" si="5"/>
        <v>1</v>
      </c>
    </row>
    <row r="22" spans="1:31" ht="12.75">
      <c r="A22" s="50" t="s">
        <v>7</v>
      </c>
      <c r="B22" s="50">
        <f t="shared" si="3"/>
        <v>0</v>
      </c>
      <c r="C22" s="50">
        <f>IF(B22=0,0,VLOOKUP(A22,Months!$A$1:$C$9,3,FALSE))</f>
        <v>0</v>
      </c>
      <c r="D22" s="33">
        <f t="shared" si="6"/>
        <v>1</v>
      </c>
      <c r="E22" s="33">
        <f t="shared" si="6"/>
        <v>1</v>
      </c>
      <c r="F22" s="50">
        <f>VLOOKUP(A22,Months!$A$1:$B$9,2,FALSE)</f>
        <v>5</v>
      </c>
      <c r="G22" s="52"/>
      <c r="H22" s="50">
        <f t="shared" si="4"/>
        <v>0</v>
      </c>
      <c r="I22" s="50">
        <f>IF(IF(B22=0,0,VLOOKUP(B22,Residue!$A$2:$K$47,Calculator!F22+2-2,FALSE))&gt;C22,C22,IF(B22=0,0,VLOOKUP(B22,Residue!$A$2:$K$47,Calculator!F22+2-2,FALSE)))</f>
        <v>0</v>
      </c>
      <c r="J22" s="50">
        <f>VLOOKUP(A22,'Wetting Intervals'!$A$2:$I$13,$B$3+1,FALSE)</f>
        <v>3</v>
      </c>
      <c r="K22" s="50">
        <f t="shared" si="7"/>
        <v>1</v>
      </c>
      <c r="L22" s="53">
        <f>IF(B22=0,0,HLOOKUP(Calculator!B22,'Kc Values'!$B$2:$AU$14,F22+1,FALSE))</f>
        <v>0</v>
      </c>
      <c r="M22" s="54">
        <f>IF(I22&gt;0,(MAX(0,'Kc Values'!$B$3-'Kc Values'!$B$3*Calculator!H22/200)),0)</f>
        <v>0</v>
      </c>
      <c r="N22" s="54">
        <f>IF(B22=$W$34,0,IF(OR(B22=0,L22=0),0,MAX(0,K22*HLOOKUP($B$2,'Wet Soil Factor'!$B$1:$G$31,J22+1)*(1-L22)*(1-Calculator!H22/200))))</f>
        <v>0</v>
      </c>
      <c r="O22" s="54">
        <f>IF(B22=0,0,IF(I22=0,0,(VLOOKUP(A22,'Wetting Intervals'!$A$2:$Q$13,(Calculator!$B$3+9),FALSE)*(1-Calculator!H22/200))))</f>
        <v>0</v>
      </c>
      <c r="P22" s="54">
        <f t="shared" si="2"/>
        <v>0</v>
      </c>
      <c r="Q22" s="54">
        <f>VLOOKUP(A22,'ETo Values'!$A$2:$I$13,$B$3+1,FALSE)</f>
        <v>0.155</v>
      </c>
      <c r="R22" s="54">
        <f t="shared" si="0"/>
        <v>0</v>
      </c>
      <c r="S22" s="55">
        <f t="shared" si="1"/>
        <v>0</v>
      </c>
      <c r="T22" s="56"/>
      <c r="W22" s="36" t="s">
        <v>106</v>
      </c>
      <c r="AD22" s="33">
        <f t="shared" si="8"/>
        <v>1</v>
      </c>
      <c r="AE22" s="33">
        <f t="shared" si="5"/>
        <v>1</v>
      </c>
    </row>
    <row r="23" spans="1:31" ht="12.75">
      <c r="A23" s="50" t="s">
        <v>7</v>
      </c>
      <c r="B23" s="50">
        <f t="shared" si="3"/>
        <v>0</v>
      </c>
      <c r="C23" s="50">
        <f>IF(B23=0,0,VLOOKUP(A23,Months!$A$1:$C$9,3,FALSE))</f>
        <v>0</v>
      </c>
      <c r="D23" s="33">
        <f t="shared" si="6"/>
        <v>1</v>
      </c>
      <c r="E23" s="33">
        <f t="shared" si="6"/>
        <v>1</v>
      </c>
      <c r="F23" s="50">
        <f>VLOOKUP(A23,Months!$A$1:$B$9,2,FALSE)</f>
        <v>5</v>
      </c>
      <c r="G23" s="52"/>
      <c r="H23" s="50">
        <f t="shared" si="4"/>
        <v>0</v>
      </c>
      <c r="I23" s="50">
        <f>IF(IF(B23=0,0,VLOOKUP(B23,Residue!$A$2:$K$47,Calculator!F23+2-2,FALSE))&gt;C23,C23,IF(B23=0,0,VLOOKUP(B23,Residue!$A$2:$K$47,Calculator!F23+2-2,FALSE)))</f>
        <v>0</v>
      </c>
      <c r="J23" s="50">
        <f>VLOOKUP(A23,'Wetting Intervals'!$A$2:$I$13,$B$3+1,FALSE)</f>
        <v>3</v>
      </c>
      <c r="K23" s="50">
        <f t="shared" si="7"/>
        <v>1</v>
      </c>
      <c r="L23" s="53">
        <f>IF(B23=0,0,HLOOKUP(Calculator!B23,'Kc Values'!$B$2:$AU$14,F23+1,FALSE))</f>
        <v>0</v>
      </c>
      <c r="M23" s="54">
        <f>IF(I23&gt;0,(MAX(0,'Kc Values'!$B$3-'Kc Values'!$B$3*Calculator!H23/200)),0)</f>
        <v>0</v>
      </c>
      <c r="N23" s="54">
        <f>IF(B23=$W$34,0,IF(OR(B23=0,L23=0),0,MAX(0,K23*HLOOKUP($B$2,'Wet Soil Factor'!$B$1:$G$31,J23+1)*(1-L23)*(1-Calculator!H23/200))))</f>
        <v>0</v>
      </c>
      <c r="O23" s="54">
        <f>IF(B23=0,0,IF(I23=0,0,(VLOOKUP(A23,'Wetting Intervals'!$A$2:$Q$13,(Calculator!$B$3+9),FALSE)*(1-Calculator!H23/200))))</f>
        <v>0</v>
      </c>
      <c r="P23" s="54">
        <f t="shared" si="2"/>
        <v>0</v>
      </c>
      <c r="Q23" s="54">
        <f>VLOOKUP(A23,'ETo Values'!$A$2:$I$13,$B$3+1,FALSE)</f>
        <v>0.155</v>
      </c>
      <c r="R23" s="54">
        <f t="shared" si="0"/>
        <v>0</v>
      </c>
      <c r="S23" s="55">
        <f t="shared" si="1"/>
        <v>0</v>
      </c>
      <c r="T23" s="56"/>
      <c r="W23" s="36" t="s">
        <v>61</v>
      </c>
      <c r="AD23" s="33">
        <f t="shared" si="8"/>
        <v>1</v>
      </c>
      <c r="AE23" s="33">
        <f t="shared" si="5"/>
        <v>1</v>
      </c>
    </row>
    <row r="24" spans="1:31" ht="12.75">
      <c r="A24" s="50" t="s">
        <v>8</v>
      </c>
      <c r="B24" s="50">
        <f t="shared" si="3"/>
        <v>0</v>
      </c>
      <c r="C24" s="50">
        <f>IF(B24=0,0,VLOOKUP(A24,Months!$A$1:$C$9,3,FALSE))</f>
        <v>0</v>
      </c>
      <c r="D24" s="33">
        <f t="shared" si="6"/>
        <v>1</v>
      </c>
      <c r="E24" s="33">
        <f t="shared" si="6"/>
        <v>1</v>
      </c>
      <c r="F24" s="50">
        <f>VLOOKUP(A24,Months!$A$1:$B$9,2,FALSE)</f>
        <v>6</v>
      </c>
      <c r="G24" s="52"/>
      <c r="H24" s="50">
        <f t="shared" si="4"/>
        <v>0</v>
      </c>
      <c r="I24" s="50">
        <f>IF(IF(B24=0,0,VLOOKUP(B24,Residue!$A$2:$K$47,Calculator!F24+2-2,FALSE))&gt;C24,C24,IF(B24=0,0,VLOOKUP(B24,Residue!$A$2:$K$47,Calculator!F24+2-2,FALSE)))</f>
        <v>0</v>
      </c>
      <c r="J24" s="50">
        <f>VLOOKUP(A24,'Wetting Intervals'!$A$2:$I$13,$B$3+1,FALSE)</f>
        <v>4</v>
      </c>
      <c r="K24" s="50">
        <f t="shared" si="7"/>
        <v>1</v>
      </c>
      <c r="L24" s="53">
        <f>IF(B24=0,0,HLOOKUP(Calculator!B24,'Kc Values'!$B$2:$AU$14,F24+1,FALSE))</f>
        <v>0</v>
      </c>
      <c r="M24" s="54">
        <f>IF(I24&gt;0,(MAX(0,'Kc Values'!$B$3-'Kc Values'!$B$3*Calculator!H24/200)),0)</f>
        <v>0</v>
      </c>
      <c r="N24" s="54">
        <f>IF(B24=$W$34,0,IF(OR(B24=0,L24=0),0,MAX(0,K24*HLOOKUP($B$2,'Wet Soil Factor'!$B$1:$G$31,J24+1)*(1-L24)*(1-Calculator!H24/200))))</f>
        <v>0</v>
      </c>
      <c r="O24" s="54">
        <f>IF(B24=0,0,IF(I24=0,0,(VLOOKUP(A24,'Wetting Intervals'!$A$2:$Q$13,(Calculator!$B$3+9),FALSE)*(1-Calculator!H24/200))))</f>
        <v>0</v>
      </c>
      <c r="P24" s="54">
        <f t="shared" si="2"/>
        <v>0</v>
      </c>
      <c r="Q24" s="54">
        <f>VLOOKUP(A24,'ETo Values'!$A$2:$I$13,$B$3+1,FALSE)</f>
        <v>0.217</v>
      </c>
      <c r="R24" s="54">
        <f t="shared" si="0"/>
        <v>0</v>
      </c>
      <c r="S24" s="55">
        <f t="shared" si="1"/>
        <v>0</v>
      </c>
      <c r="T24" s="56"/>
      <c r="W24" s="36" t="s">
        <v>62</v>
      </c>
      <c r="AD24" s="33">
        <f t="shared" si="8"/>
        <v>1</v>
      </c>
      <c r="AE24" s="33">
        <f t="shared" si="5"/>
        <v>1</v>
      </c>
    </row>
    <row r="25" spans="1:31" ht="12.75">
      <c r="A25" s="50" t="s">
        <v>8</v>
      </c>
      <c r="B25" s="50">
        <f t="shared" si="3"/>
        <v>0</v>
      </c>
      <c r="C25" s="50">
        <f>IF(B25=0,0,VLOOKUP(A25,Months!$A$1:$C$9,3,FALSE))</f>
        <v>0</v>
      </c>
      <c r="D25" s="33">
        <f t="shared" si="6"/>
        <v>1</v>
      </c>
      <c r="E25" s="33">
        <f t="shared" si="6"/>
        <v>1</v>
      </c>
      <c r="F25" s="50">
        <f>VLOOKUP(A25,Months!$A$1:$B$9,2,FALSE)</f>
        <v>6</v>
      </c>
      <c r="G25" s="52"/>
      <c r="H25" s="50">
        <f t="shared" si="4"/>
        <v>0</v>
      </c>
      <c r="I25" s="50">
        <f>IF(IF(B25=0,0,VLOOKUP(B25,Residue!$A$2:$K$47,Calculator!F25+2-2,FALSE))&gt;C25,C25,IF(B25=0,0,VLOOKUP(B25,Residue!$A$2:$K$47,Calculator!F25+2-2,FALSE)))</f>
        <v>0</v>
      </c>
      <c r="J25" s="50">
        <f>VLOOKUP(A25,'Wetting Intervals'!$A$2:$I$13,$B$3+1,FALSE)</f>
        <v>4</v>
      </c>
      <c r="K25" s="50">
        <f t="shared" si="7"/>
        <v>1</v>
      </c>
      <c r="L25" s="53">
        <f>IF(B25=0,0,HLOOKUP(Calculator!B25,'Kc Values'!$B$2:$AU$14,F25+1,FALSE))</f>
        <v>0</v>
      </c>
      <c r="M25" s="54">
        <f>IF(I25&gt;0,(MAX(0,'Kc Values'!$B$3-'Kc Values'!$B$3*Calculator!H25/200)),0)</f>
        <v>0</v>
      </c>
      <c r="N25" s="54">
        <f>IF(B25=$W$34,0,IF(OR(B25=0,L25=0),0,MAX(0,K25*HLOOKUP($B$2,'Wet Soil Factor'!$B$1:$G$31,J25+1)*(1-L25)*(1-Calculator!H25/200))))</f>
        <v>0</v>
      </c>
      <c r="O25" s="54">
        <f>IF(B25=0,0,IF(I25=0,0,(VLOOKUP(A25,'Wetting Intervals'!$A$2:$Q$13,(Calculator!$B$3+9),FALSE)*(1-Calculator!H25/200))))</f>
        <v>0</v>
      </c>
      <c r="P25" s="54">
        <f t="shared" si="2"/>
        <v>0</v>
      </c>
      <c r="Q25" s="54">
        <f>VLOOKUP(A25,'ETo Values'!$A$2:$I$13,$B$3+1,FALSE)</f>
        <v>0.217</v>
      </c>
      <c r="R25" s="54">
        <f t="shared" si="0"/>
        <v>0</v>
      </c>
      <c r="S25" s="55">
        <f t="shared" si="1"/>
        <v>0</v>
      </c>
      <c r="T25" s="56"/>
      <c r="W25" s="36" t="s">
        <v>84</v>
      </c>
      <c r="AD25" s="33">
        <f t="shared" si="8"/>
        <v>1</v>
      </c>
      <c r="AE25" s="33">
        <f t="shared" si="5"/>
        <v>1</v>
      </c>
    </row>
    <row r="26" spans="1:31" ht="12.75">
      <c r="A26" s="50" t="s">
        <v>8</v>
      </c>
      <c r="B26" s="50">
        <f t="shared" si="3"/>
        <v>0</v>
      </c>
      <c r="C26" s="50">
        <f>IF(B26=0,0,VLOOKUP(A26,Months!$A$1:$C$9,3,FALSE))</f>
        <v>0</v>
      </c>
      <c r="D26" s="33">
        <f t="shared" si="6"/>
        <v>1</v>
      </c>
      <c r="E26" s="33">
        <f t="shared" si="6"/>
        <v>1</v>
      </c>
      <c r="F26" s="50">
        <f>VLOOKUP(A26,Months!$A$1:$B$9,2,FALSE)</f>
        <v>6</v>
      </c>
      <c r="G26" s="52"/>
      <c r="H26" s="50">
        <f t="shared" si="4"/>
        <v>0</v>
      </c>
      <c r="I26" s="50">
        <f>IF(IF(B26=0,0,VLOOKUP(B26,Residue!$A$2:$K$47,Calculator!F26+2-2,FALSE))&gt;C26,C26,IF(B26=0,0,VLOOKUP(B26,Residue!$A$2:$K$47,Calculator!F26+2-2,FALSE)))</f>
        <v>0</v>
      </c>
      <c r="J26" s="50">
        <f>VLOOKUP(A26,'Wetting Intervals'!$A$2:$I$13,$B$3+1,FALSE)</f>
        <v>4</v>
      </c>
      <c r="K26" s="50">
        <f t="shared" si="7"/>
        <v>1</v>
      </c>
      <c r="L26" s="53">
        <f>IF(B26=0,0,HLOOKUP(Calculator!B26,'Kc Values'!$B$2:$AU$14,F26+1,FALSE))</f>
        <v>0</v>
      </c>
      <c r="M26" s="54">
        <f>IF(I26&gt;0,(MAX(0,'Kc Values'!$B$3-'Kc Values'!$B$3*Calculator!H26/200)),0)</f>
        <v>0</v>
      </c>
      <c r="N26" s="54">
        <f>IF(B26=$W$34,0,IF(OR(B26=0,L26=0),0,MAX(0,K26*HLOOKUP($B$2,'Wet Soil Factor'!$B$1:$G$31,J26+1)*(1-L26)*(1-Calculator!H26/200))))</f>
        <v>0</v>
      </c>
      <c r="O26" s="54">
        <f>IF(B26=0,0,IF(I26=0,0,(VLOOKUP(A26,'Wetting Intervals'!$A$2:$Q$13,(Calculator!$B$3+9),FALSE)*(1-Calculator!H26/200))))</f>
        <v>0</v>
      </c>
      <c r="P26" s="54">
        <f t="shared" si="2"/>
        <v>0</v>
      </c>
      <c r="Q26" s="54">
        <f>VLOOKUP(A26,'ETo Values'!$A$2:$I$13,$B$3+1,FALSE)</f>
        <v>0.217</v>
      </c>
      <c r="R26" s="54">
        <f t="shared" si="0"/>
        <v>0</v>
      </c>
      <c r="S26" s="55">
        <f t="shared" si="1"/>
        <v>0</v>
      </c>
      <c r="T26" s="56"/>
      <c r="W26" s="36" t="s">
        <v>85</v>
      </c>
      <c r="AD26" s="33">
        <f t="shared" si="8"/>
        <v>1</v>
      </c>
      <c r="AE26" s="33">
        <f t="shared" si="5"/>
        <v>1</v>
      </c>
    </row>
    <row r="27" spans="1:31" ht="12.75">
      <c r="A27" s="50" t="s">
        <v>8</v>
      </c>
      <c r="B27" s="50">
        <f t="shared" si="3"/>
        <v>0</v>
      </c>
      <c r="C27" s="50">
        <f>IF(B27=0,0,VLOOKUP(A27,Months!$A$1:$C$9,3,FALSE))</f>
        <v>0</v>
      </c>
      <c r="D27" s="33">
        <f t="shared" si="6"/>
        <v>1</v>
      </c>
      <c r="E27" s="33">
        <f t="shared" si="6"/>
        <v>1</v>
      </c>
      <c r="F27" s="50">
        <f>VLOOKUP(A27,Months!$A$1:$B$9,2,FALSE)</f>
        <v>6</v>
      </c>
      <c r="G27" s="52"/>
      <c r="H27" s="50">
        <f t="shared" si="4"/>
        <v>0</v>
      </c>
      <c r="I27" s="50">
        <f>IF(IF(B27=0,0,VLOOKUP(B27,Residue!$A$2:$K$47,Calculator!F27+2-2,FALSE))&gt;C27,C27,IF(B27=0,0,VLOOKUP(B27,Residue!$A$2:$K$47,Calculator!F27+2-2,FALSE)))</f>
        <v>0</v>
      </c>
      <c r="J27" s="50">
        <f>VLOOKUP(A27,'Wetting Intervals'!$A$2:$I$13,$B$3+1,FALSE)</f>
        <v>4</v>
      </c>
      <c r="K27" s="50">
        <f t="shared" si="7"/>
        <v>1</v>
      </c>
      <c r="L27" s="53">
        <f>IF(B27=0,0,HLOOKUP(Calculator!B27,'Kc Values'!$B$2:$AU$14,F27+1,FALSE))</f>
        <v>0</v>
      </c>
      <c r="M27" s="54">
        <f>IF(I27&gt;0,(MAX(0,'Kc Values'!$B$3-'Kc Values'!$B$3*Calculator!H27/200)),0)</f>
        <v>0</v>
      </c>
      <c r="N27" s="54">
        <f>IF(B27=$W$34,0,IF(OR(B27=0,L27=0),0,MAX(0,K27*HLOOKUP($B$2,'Wet Soil Factor'!$B$1:$G$31,J27+1)*(1-L27)*(1-Calculator!H27/200))))</f>
        <v>0</v>
      </c>
      <c r="O27" s="54">
        <f>IF(B27=0,0,IF(I27=0,0,(VLOOKUP(A27,'Wetting Intervals'!$A$2:$Q$13,(Calculator!$B$3+9),FALSE)*(1-Calculator!H27/200))))</f>
        <v>0</v>
      </c>
      <c r="P27" s="54">
        <f t="shared" si="2"/>
        <v>0</v>
      </c>
      <c r="Q27" s="54">
        <f>VLOOKUP(A27,'ETo Values'!$A$2:$I$13,$B$3+1,FALSE)</f>
        <v>0.217</v>
      </c>
      <c r="R27" s="54">
        <f t="shared" si="0"/>
        <v>0</v>
      </c>
      <c r="S27" s="55">
        <f t="shared" si="1"/>
        <v>0</v>
      </c>
      <c r="T27" s="56"/>
      <c r="W27" s="36" t="s">
        <v>107</v>
      </c>
      <c r="AD27" s="33">
        <f t="shared" si="8"/>
        <v>1</v>
      </c>
      <c r="AE27" s="33">
        <f t="shared" si="5"/>
        <v>1</v>
      </c>
    </row>
    <row r="28" spans="1:31" ht="12.75">
      <c r="A28" s="50" t="s">
        <v>8</v>
      </c>
      <c r="B28" s="50">
        <f t="shared" si="3"/>
        <v>0</v>
      </c>
      <c r="C28" s="50">
        <f>IF(B28=0,0,VLOOKUP(A28,Months!$A$1:$C$9,3,FALSE))</f>
        <v>0</v>
      </c>
      <c r="D28" s="33">
        <f t="shared" si="6"/>
        <v>1</v>
      </c>
      <c r="E28" s="33">
        <f t="shared" si="6"/>
        <v>1</v>
      </c>
      <c r="F28" s="50">
        <f>VLOOKUP(A28,Months!$A$1:$B$9,2,FALSE)</f>
        <v>6</v>
      </c>
      <c r="G28" s="52"/>
      <c r="H28" s="50">
        <f t="shared" si="4"/>
        <v>0</v>
      </c>
      <c r="I28" s="50">
        <f>IF(IF(B28=0,0,VLOOKUP(B28,Residue!$A$2:$K$47,Calculator!F28+2-2,FALSE))&gt;C28,C28,IF(B28=0,0,VLOOKUP(B28,Residue!$A$2:$K$47,Calculator!F28+2-2,FALSE)))</f>
        <v>0</v>
      </c>
      <c r="J28" s="50">
        <f>VLOOKUP(A28,'Wetting Intervals'!$A$2:$I$13,$B$3+1,FALSE)</f>
        <v>4</v>
      </c>
      <c r="K28" s="50">
        <f t="shared" si="7"/>
        <v>1</v>
      </c>
      <c r="L28" s="53">
        <f>IF(B28=0,0,HLOOKUP(Calculator!B28,'Kc Values'!$B$2:$AU$14,F28+1,FALSE))</f>
        <v>0</v>
      </c>
      <c r="M28" s="54">
        <f>IF(I28&gt;0,(MAX(0,'Kc Values'!$B$3-'Kc Values'!$B$3*Calculator!H28/200)),0)</f>
        <v>0</v>
      </c>
      <c r="N28" s="54">
        <f>IF(B28=$W$34,0,IF(OR(B28=0,L28=0),0,MAX(0,K28*HLOOKUP($B$2,'Wet Soil Factor'!$B$1:$G$31,J28+1)*(1-L28)*(1-Calculator!H28/200))))</f>
        <v>0</v>
      </c>
      <c r="O28" s="54">
        <f>IF(B28=0,0,IF(I28=0,0,(VLOOKUP(A28,'Wetting Intervals'!$A$2:$Q$13,(Calculator!$B$3+9),FALSE)*(1-Calculator!H28/200))))</f>
        <v>0</v>
      </c>
      <c r="P28" s="54">
        <f t="shared" si="2"/>
        <v>0</v>
      </c>
      <c r="Q28" s="54">
        <f>VLOOKUP(A28,'ETo Values'!$A$2:$I$13,$B$3+1,FALSE)</f>
        <v>0.217</v>
      </c>
      <c r="R28" s="54">
        <f t="shared" si="0"/>
        <v>0</v>
      </c>
      <c r="S28" s="55">
        <f t="shared" si="1"/>
        <v>0</v>
      </c>
      <c r="T28" s="56"/>
      <c r="W28" s="36" t="s">
        <v>63</v>
      </c>
      <c r="AD28" s="33">
        <f t="shared" si="8"/>
        <v>1</v>
      </c>
      <c r="AE28" s="33">
        <f t="shared" si="5"/>
        <v>1</v>
      </c>
    </row>
    <row r="29" spans="1:31" ht="12.75">
      <c r="A29" s="50" t="s">
        <v>8</v>
      </c>
      <c r="B29" s="50">
        <f t="shared" si="3"/>
        <v>0</v>
      </c>
      <c r="C29" s="50">
        <f>IF(B29=0,0,VLOOKUP(A29,Months!$A$1:$C$9,3,FALSE))</f>
        <v>0</v>
      </c>
      <c r="D29" s="33">
        <f aca="true" t="shared" si="9" ref="D29:E44">D23</f>
        <v>1</v>
      </c>
      <c r="E29" s="33">
        <f t="shared" si="9"/>
        <v>1</v>
      </c>
      <c r="F29" s="50">
        <f>VLOOKUP(A29,Months!$A$1:$B$9,2,FALSE)</f>
        <v>6</v>
      </c>
      <c r="G29" s="52"/>
      <c r="H29" s="50">
        <f t="shared" si="4"/>
        <v>0</v>
      </c>
      <c r="I29" s="50">
        <f>IF(IF(B29=0,0,VLOOKUP(B29,Residue!$A$2:$K$47,Calculator!F29+2-2,FALSE))&gt;C29,C29,IF(B29=0,0,VLOOKUP(B29,Residue!$A$2:$K$47,Calculator!F29+2-2,FALSE)))</f>
        <v>0</v>
      </c>
      <c r="J29" s="50">
        <f>VLOOKUP(A29,'Wetting Intervals'!$A$2:$I$13,$B$3+1,FALSE)</f>
        <v>4</v>
      </c>
      <c r="K29" s="50">
        <f t="shared" si="7"/>
        <v>1</v>
      </c>
      <c r="L29" s="53">
        <f>IF(B29=0,0,HLOOKUP(Calculator!B29,'Kc Values'!$B$2:$AU$14,F29+1,FALSE))</f>
        <v>0</v>
      </c>
      <c r="M29" s="54">
        <f>IF(I29&gt;0,(MAX(0,'Kc Values'!$B$3-'Kc Values'!$B$3*Calculator!H29/200)),0)</f>
        <v>0</v>
      </c>
      <c r="N29" s="54">
        <f>IF(B29=$W$34,0,IF(OR(B29=0,L29=0),0,MAX(0,K29*HLOOKUP($B$2,'Wet Soil Factor'!$B$1:$G$31,J29+1)*(1-L29)*(1-Calculator!H29/200))))</f>
        <v>0</v>
      </c>
      <c r="O29" s="54">
        <f>IF(B29=0,0,IF(I29=0,0,(VLOOKUP(A29,'Wetting Intervals'!$A$2:$Q$13,(Calculator!$B$3+9),FALSE)*(1-Calculator!H29/200))))</f>
        <v>0</v>
      </c>
      <c r="P29" s="54">
        <f t="shared" si="2"/>
        <v>0</v>
      </c>
      <c r="Q29" s="54">
        <f>VLOOKUP(A29,'ETo Values'!$A$2:$I$13,$B$3+1,FALSE)</f>
        <v>0.217</v>
      </c>
      <c r="R29" s="54">
        <f t="shared" si="0"/>
        <v>0</v>
      </c>
      <c r="S29" s="55">
        <f t="shared" si="1"/>
        <v>0</v>
      </c>
      <c r="T29" s="56"/>
      <c r="W29" s="36" t="s">
        <v>64</v>
      </c>
      <c r="AD29" s="33">
        <f t="shared" si="8"/>
        <v>1</v>
      </c>
      <c r="AE29" s="33">
        <f t="shared" si="5"/>
        <v>1</v>
      </c>
    </row>
    <row r="30" spans="1:31" ht="12.75">
      <c r="A30" s="50" t="s">
        <v>9</v>
      </c>
      <c r="B30" s="50">
        <f t="shared" si="3"/>
        <v>0</v>
      </c>
      <c r="C30" s="50">
        <f>IF(B30=0,0,VLOOKUP(A30,Months!$A$1:$C$9,3,FALSE))</f>
        <v>0</v>
      </c>
      <c r="D30" s="33">
        <f t="shared" si="9"/>
        <v>1</v>
      </c>
      <c r="E30" s="33">
        <f t="shared" si="9"/>
        <v>1</v>
      </c>
      <c r="F30" s="50">
        <f>VLOOKUP(A30,Months!$A$1:$B$9,2,FALSE)</f>
        <v>7</v>
      </c>
      <c r="G30" s="52"/>
      <c r="H30" s="50">
        <f t="shared" si="4"/>
        <v>0</v>
      </c>
      <c r="I30" s="50">
        <f>IF(IF(B30=0,0,VLOOKUP(B30,Residue!$A$2:$K$47,Calculator!F30+2-2,FALSE))&gt;C30,C30,IF(B30=0,0,VLOOKUP(B30,Residue!$A$2:$K$47,Calculator!F30+2-2,FALSE)))</f>
        <v>0</v>
      </c>
      <c r="J30" s="50">
        <f>VLOOKUP(A30,'Wetting Intervals'!$A$2:$I$13,$B$3+1,FALSE)</f>
        <v>5</v>
      </c>
      <c r="K30" s="50">
        <f t="shared" si="7"/>
        <v>1</v>
      </c>
      <c r="L30" s="53">
        <f>IF(B30=0,0,HLOOKUP(Calculator!B30,'Kc Values'!$B$2:$AU$14,F30+1,FALSE))</f>
        <v>0</v>
      </c>
      <c r="M30" s="54">
        <f>IF(I30&gt;0,(MAX(0,'Kc Values'!$B$3-'Kc Values'!$B$3*Calculator!H30/200)),0)</f>
        <v>0</v>
      </c>
      <c r="N30" s="54">
        <f>IF(B30=$W$34,0,IF(OR(B30=0,L30=0),0,MAX(0,K30*HLOOKUP($B$2,'Wet Soil Factor'!$B$1:$G$31,J30+1)*(1-L30)*(1-Calculator!H30/200))))</f>
        <v>0</v>
      </c>
      <c r="O30" s="54">
        <f>IF(B30=0,0,IF(I30=0,0,(VLOOKUP(A30,'Wetting Intervals'!$A$2:$Q$13,(Calculator!$B$3+9),FALSE)*(1-Calculator!H30/200))))</f>
        <v>0</v>
      </c>
      <c r="P30" s="54">
        <f t="shared" si="2"/>
        <v>0</v>
      </c>
      <c r="Q30" s="54">
        <f>VLOOKUP(A30,'ETo Values'!$A$2:$I$13,$B$3+1,FALSE)</f>
        <v>0.218</v>
      </c>
      <c r="R30" s="54">
        <f t="shared" si="0"/>
        <v>0</v>
      </c>
      <c r="S30" s="55">
        <f t="shared" si="1"/>
        <v>0</v>
      </c>
      <c r="T30" s="56"/>
      <c r="W30" s="36" t="s">
        <v>44</v>
      </c>
      <c r="AD30" s="33">
        <f t="shared" si="8"/>
        <v>1</v>
      </c>
      <c r="AE30" s="33">
        <f t="shared" si="5"/>
        <v>1</v>
      </c>
    </row>
    <row r="31" spans="1:31" ht="12.75">
      <c r="A31" s="50" t="s">
        <v>9</v>
      </c>
      <c r="B31" s="50">
        <f t="shared" si="3"/>
        <v>0</v>
      </c>
      <c r="C31" s="50">
        <f>IF(B31=0,0,VLOOKUP(A31,Months!$A$1:$C$9,3,FALSE))</f>
        <v>0</v>
      </c>
      <c r="D31" s="33">
        <f t="shared" si="9"/>
        <v>1</v>
      </c>
      <c r="E31" s="33">
        <f t="shared" si="9"/>
        <v>1</v>
      </c>
      <c r="F31" s="50">
        <f>VLOOKUP(A31,Months!$A$1:$B$9,2,FALSE)</f>
        <v>7</v>
      </c>
      <c r="G31" s="52"/>
      <c r="H31" s="50">
        <f t="shared" si="4"/>
        <v>0</v>
      </c>
      <c r="I31" s="50">
        <f>IF(IF(B31=0,0,VLOOKUP(B31,Residue!$A$2:$K$47,Calculator!F31+2-2,FALSE))&gt;C31,C31,IF(B31=0,0,VLOOKUP(B31,Residue!$A$2:$K$47,Calculator!F31+2-2,FALSE)))</f>
        <v>0</v>
      </c>
      <c r="J31" s="50">
        <f>VLOOKUP(A31,'Wetting Intervals'!$A$2:$I$13,$B$3+1,FALSE)</f>
        <v>5</v>
      </c>
      <c r="K31" s="50">
        <f t="shared" si="7"/>
        <v>1</v>
      </c>
      <c r="L31" s="53">
        <f>IF(B31=0,0,HLOOKUP(Calculator!B31,'Kc Values'!$B$2:$AU$14,F31+1,FALSE))</f>
        <v>0</v>
      </c>
      <c r="M31" s="54">
        <f>IF(I31&gt;0,(MAX(0,'Kc Values'!$B$3-'Kc Values'!$B$3*Calculator!H31/200)),0)</f>
        <v>0</v>
      </c>
      <c r="N31" s="54">
        <f>IF(B31=$W$34,0,IF(OR(B31=0,L31=0),0,MAX(0,K31*HLOOKUP($B$2,'Wet Soil Factor'!$B$1:$G$31,J31+1)*(1-L31)*(1-Calculator!H31/200))))</f>
        <v>0</v>
      </c>
      <c r="O31" s="54">
        <f>IF(B31=0,0,IF(I31=0,0,(VLOOKUP(A31,'Wetting Intervals'!$A$2:$Q$13,(Calculator!$B$3+9),FALSE)*(1-Calculator!H31/200))))</f>
        <v>0</v>
      </c>
      <c r="P31" s="54">
        <f t="shared" si="2"/>
        <v>0</v>
      </c>
      <c r="Q31" s="54">
        <f>VLOOKUP(A31,'ETo Values'!$A$2:$I$13,$B$3+1,FALSE)</f>
        <v>0.218</v>
      </c>
      <c r="R31" s="54">
        <f t="shared" si="0"/>
        <v>0</v>
      </c>
      <c r="S31" s="55">
        <f t="shared" si="1"/>
        <v>0</v>
      </c>
      <c r="T31" s="56"/>
      <c r="W31" s="36" t="s">
        <v>45</v>
      </c>
      <c r="AD31" s="33">
        <f t="shared" si="8"/>
        <v>1</v>
      </c>
      <c r="AE31" s="33">
        <f t="shared" si="5"/>
        <v>1</v>
      </c>
    </row>
    <row r="32" spans="1:31" ht="12.75">
      <c r="A32" s="50" t="s">
        <v>9</v>
      </c>
      <c r="B32" s="50">
        <f t="shared" si="3"/>
        <v>0</v>
      </c>
      <c r="C32" s="50">
        <f>IF(B32=0,0,VLOOKUP(A32,Months!$A$1:$C$9,3,FALSE))</f>
        <v>0</v>
      </c>
      <c r="D32" s="33">
        <f t="shared" si="9"/>
        <v>1</v>
      </c>
      <c r="E32" s="33">
        <f t="shared" si="9"/>
        <v>1</v>
      </c>
      <c r="F32" s="50">
        <f>VLOOKUP(A32,Months!$A$1:$B$9,2,FALSE)</f>
        <v>7</v>
      </c>
      <c r="G32" s="52"/>
      <c r="H32" s="50">
        <f t="shared" si="4"/>
        <v>0</v>
      </c>
      <c r="I32" s="50">
        <f>IF(IF(B32=0,0,VLOOKUP(B32,Residue!$A$2:$K$47,Calculator!F32+2-2,FALSE))&gt;C32,C32,IF(B32=0,0,VLOOKUP(B32,Residue!$A$2:$K$47,Calculator!F32+2-2,FALSE)))</f>
        <v>0</v>
      </c>
      <c r="J32" s="50">
        <f>VLOOKUP(A32,'Wetting Intervals'!$A$2:$I$13,$B$3+1,FALSE)</f>
        <v>5</v>
      </c>
      <c r="K32" s="50">
        <f t="shared" si="7"/>
        <v>1</v>
      </c>
      <c r="L32" s="53">
        <f>IF(B32=0,0,HLOOKUP(Calculator!B32,'Kc Values'!$B$2:$AU$14,F32+1,FALSE))</f>
        <v>0</v>
      </c>
      <c r="M32" s="54">
        <f>IF(I32&gt;0,(MAX(0,'Kc Values'!$B$3-'Kc Values'!$B$3*Calculator!H32/200)),0)</f>
        <v>0</v>
      </c>
      <c r="N32" s="54">
        <f>IF(B32=$W$34,0,IF(OR(B32=0,L32=0),0,MAX(0,K32*HLOOKUP($B$2,'Wet Soil Factor'!$B$1:$G$31,J32+1)*(1-L32)*(1-Calculator!H32/200))))</f>
        <v>0</v>
      </c>
      <c r="O32" s="54">
        <f>IF(B32=0,0,IF(I32=0,0,(VLOOKUP(A32,'Wetting Intervals'!$A$2:$Q$13,(Calculator!$B$3+9),FALSE)*(1-Calculator!H32/200))))</f>
        <v>0</v>
      </c>
      <c r="P32" s="54">
        <f t="shared" si="2"/>
        <v>0</v>
      </c>
      <c r="Q32" s="54">
        <f>VLOOKUP(A32,'ETo Values'!$A$2:$I$13,$B$3+1,FALSE)</f>
        <v>0.218</v>
      </c>
      <c r="R32" s="54">
        <f t="shared" si="0"/>
        <v>0</v>
      </c>
      <c r="S32" s="55">
        <f t="shared" si="1"/>
        <v>0</v>
      </c>
      <c r="T32" s="56"/>
      <c r="W32" s="36" t="s">
        <v>42</v>
      </c>
      <c r="AD32" s="33">
        <f t="shared" si="8"/>
        <v>1</v>
      </c>
      <c r="AE32" s="33">
        <f t="shared" si="5"/>
        <v>1</v>
      </c>
    </row>
    <row r="33" spans="1:31" ht="12.75">
      <c r="A33" s="50" t="s">
        <v>9</v>
      </c>
      <c r="B33" s="50">
        <f t="shared" si="3"/>
        <v>0</v>
      </c>
      <c r="C33" s="50">
        <f>IF(B33=0,0,VLOOKUP(A33,Months!$A$1:$C$9,3,FALSE))</f>
        <v>0</v>
      </c>
      <c r="D33" s="33">
        <f t="shared" si="9"/>
        <v>1</v>
      </c>
      <c r="E33" s="33">
        <f t="shared" si="9"/>
        <v>1</v>
      </c>
      <c r="F33" s="50">
        <f>VLOOKUP(A33,Months!$A$1:$B$9,2,FALSE)</f>
        <v>7</v>
      </c>
      <c r="G33" s="52"/>
      <c r="H33" s="50">
        <f t="shared" si="4"/>
        <v>0</v>
      </c>
      <c r="I33" s="50">
        <f>IF(IF(B33=0,0,VLOOKUP(B33,Residue!$A$2:$K$47,Calculator!F33+2-2,FALSE))&gt;C33,C33,IF(B33=0,0,VLOOKUP(B33,Residue!$A$2:$K$47,Calculator!F33+2-2,FALSE)))</f>
        <v>0</v>
      </c>
      <c r="J33" s="50">
        <f>VLOOKUP(A33,'Wetting Intervals'!$A$2:$I$13,$B$3+1,FALSE)</f>
        <v>5</v>
      </c>
      <c r="K33" s="50">
        <f t="shared" si="7"/>
        <v>1</v>
      </c>
      <c r="L33" s="53">
        <f>IF(B33=0,0,HLOOKUP(Calculator!B33,'Kc Values'!$B$2:$AU$14,F33+1,FALSE))</f>
        <v>0</v>
      </c>
      <c r="M33" s="54">
        <f>IF(I33&gt;0,(MAX(0,'Kc Values'!$B$3-'Kc Values'!$B$3*Calculator!H33/200)),0)</f>
        <v>0</v>
      </c>
      <c r="N33" s="54">
        <f>IF(B33=$W$34,0,IF(OR(B33=0,L33=0),0,MAX(0,K33*HLOOKUP($B$2,'Wet Soil Factor'!$B$1:$G$31,J33+1)*(1-L33)*(1-Calculator!H33/200))))</f>
        <v>0</v>
      </c>
      <c r="O33" s="54">
        <f>IF(B33=0,0,IF(I33=0,0,(VLOOKUP(A33,'Wetting Intervals'!$A$2:$Q$13,(Calculator!$B$3+9),FALSE)*(1-Calculator!H33/200))))</f>
        <v>0</v>
      </c>
      <c r="P33" s="54">
        <f t="shared" si="2"/>
        <v>0</v>
      </c>
      <c r="Q33" s="54">
        <f>VLOOKUP(A33,'ETo Values'!$A$2:$I$13,$B$3+1,FALSE)</f>
        <v>0.218</v>
      </c>
      <c r="R33" s="54">
        <f t="shared" si="0"/>
        <v>0</v>
      </c>
      <c r="S33" s="55">
        <f t="shared" si="1"/>
        <v>0</v>
      </c>
      <c r="T33" s="56"/>
      <c r="W33" s="36" t="s">
        <v>43</v>
      </c>
      <c r="AD33" s="33">
        <f t="shared" si="8"/>
        <v>1</v>
      </c>
      <c r="AE33" s="33">
        <f t="shared" si="5"/>
        <v>1</v>
      </c>
    </row>
    <row r="34" spans="1:31" ht="12.75">
      <c r="A34" s="50" t="s">
        <v>9</v>
      </c>
      <c r="B34" s="50">
        <f t="shared" si="3"/>
        <v>0</v>
      </c>
      <c r="C34" s="50">
        <f>IF(B34=0,0,VLOOKUP(A34,Months!$A$1:$C$9,3,FALSE))</f>
        <v>0</v>
      </c>
      <c r="D34" s="33">
        <f t="shared" si="9"/>
        <v>1</v>
      </c>
      <c r="E34" s="33">
        <f t="shared" si="9"/>
        <v>1</v>
      </c>
      <c r="F34" s="50">
        <f>VLOOKUP(A34,Months!$A$1:$B$9,2,FALSE)</f>
        <v>7</v>
      </c>
      <c r="G34" s="52"/>
      <c r="H34" s="50">
        <f t="shared" si="4"/>
        <v>0</v>
      </c>
      <c r="I34" s="50">
        <f>IF(IF(B34=0,0,VLOOKUP(B34,Residue!$A$2:$K$47,Calculator!F34+2-2,FALSE))&gt;C34,C34,IF(B34=0,0,VLOOKUP(B34,Residue!$A$2:$K$47,Calculator!F34+2-2,FALSE)))</f>
        <v>0</v>
      </c>
      <c r="J34" s="50">
        <f>VLOOKUP(A34,'Wetting Intervals'!$A$2:$I$13,$B$3+1,FALSE)</f>
        <v>5</v>
      </c>
      <c r="K34" s="50">
        <f t="shared" si="7"/>
        <v>1</v>
      </c>
      <c r="L34" s="53">
        <f>IF(B34=0,0,HLOOKUP(Calculator!B34,'Kc Values'!$B$2:$AU$14,F34+1,FALSE))</f>
        <v>0</v>
      </c>
      <c r="M34" s="54">
        <f>IF(I34&gt;0,(MAX(0,'Kc Values'!$B$3-'Kc Values'!$B$3*Calculator!H34/200)),0)</f>
        <v>0</v>
      </c>
      <c r="N34" s="54">
        <f>IF(B34=$W$34,0,IF(OR(B34=0,L34=0),0,MAX(0,K34*HLOOKUP($B$2,'Wet Soil Factor'!$B$1:$G$31,J34+1)*(1-L34)*(1-Calculator!H34/200))))</f>
        <v>0</v>
      </c>
      <c r="O34" s="54">
        <f>IF(B34=0,0,IF(I34=0,0,(VLOOKUP(A34,'Wetting Intervals'!$A$2:$Q$13,(Calculator!$B$3+9),FALSE)*(1-Calculator!H34/200))))</f>
        <v>0</v>
      </c>
      <c r="P34" s="54">
        <f t="shared" si="2"/>
        <v>0</v>
      </c>
      <c r="Q34" s="54">
        <f>VLOOKUP(A34,'ETo Values'!$A$2:$I$13,$B$3+1,FALSE)</f>
        <v>0.218</v>
      </c>
      <c r="R34" s="54">
        <f t="shared" si="0"/>
        <v>0</v>
      </c>
      <c r="S34" s="55">
        <f t="shared" si="1"/>
        <v>0</v>
      </c>
      <c r="T34" s="56"/>
      <c r="W34" s="36" t="s">
        <v>125</v>
      </c>
      <c r="AD34" s="33">
        <f t="shared" si="8"/>
        <v>1</v>
      </c>
      <c r="AE34" s="33">
        <f t="shared" si="5"/>
        <v>1</v>
      </c>
    </row>
    <row r="35" spans="1:31" ht="12.75">
      <c r="A35" s="50" t="s">
        <v>9</v>
      </c>
      <c r="B35" s="50">
        <f t="shared" si="3"/>
        <v>0</v>
      </c>
      <c r="C35" s="50">
        <f>IF(B35=0,0,VLOOKUP(A35,Months!$A$1:$C$9,3,FALSE))</f>
        <v>0</v>
      </c>
      <c r="D35" s="33">
        <f t="shared" si="9"/>
        <v>1</v>
      </c>
      <c r="E35" s="33">
        <f t="shared" si="9"/>
        <v>1</v>
      </c>
      <c r="F35" s="50">
        <f>VLOOKUP(A35,Months!$A$1:$B$9,2,FALSE)</f>
        <v>7</v>
      </c>
      <c r="G35" s="52"/>
      <c r="H35" s="50">
        <f t="shared" si="4"/>
        <v>0</v>
      </c>
      <c r="I35" s="50">
        <f>IF(IF(B35=0,0,VLOOKUP(B35,Residue!$A$2:$K$47,Calculator!F35+2-2,FALSE))&gt;C35,C35,IF(B35=0,0,VLOOKUP(B35,Residue!$A$2:$K$47,Calculator!F35+2-2,FALSE)))</f>
        <v>0</v>
      </c>
      <c r="J35" s="50">
        <f>VLOOKUP(A35,'Wetting Intervals'!$A$2:$I$13,$B$3+1,FALSE)</f>
        <v>5</v>
      </c>
      <c r="K35" s="50">
        <f t="shared" si="7"/>
        <v>1</v>
      </c>
      <c r="L35" s="53">
        <f>IF(B35=0,0,HLOOKUP(Calculator!B35,'Kc Values'!$B$2:$AU$14,F35+1,FALSE))</f>
        <v>0</v>
      </c>
      <c r="M35" s="54">
        <f>IF(I35&gt;0,(MAX(0,'Kc Values'!$B$3-'Kc Values'!$B$3*Calculator!H35/200)),0)</f>
        <v>0</v>
      </c>
      <c r="N35" s="54">
        <f>IF(B35=$W$34,0,IF(OR(B35=0,L35=0),0,MAX(0,K35*HLOOKUP($B$2,'Wet Soil Factor'!$B$1:$G$31,J35+1)*(1-L35)*(1-Calculator!H35/200))))</f>
        <v>0</v>
      </c>
      <c r="O35" s="54">
        <f>IF(B35=0,0,IF(I35=0,0,(VLOOKUP(A35,'Wetting Intervals'!$A$2:$Q$13,(Calculator!$B$3+9),FALSE)*(1-Calculator!H35/200))))</f>
        <v>0</v>
      </c>
      <c r="P35" s="54">
        <f t="shared" si="2"/>
        <v>0</v>
      </c>
      <c r="Q35" s="54">
        <f>VLOOKUP(A35,'ETo Values'!$A$2:$I$13,$B$3+1,FALSE)</f>
        <v>0.218</v>
      </c>
      <c r="R35" s="54">
        <f t="shared" si="0"/>
        <v>0</v>
      </c>
      <c r="S35" s="55">
        <f t="shared" si="1"/>
        <v>0</v>
      </c>
      <c r="T35" s="56"/>
      <c r="W35" s="36" t="s">
        <v>124</v>
      </c>
      <c r="AD35" s="33">
        <f t="shared" si="8"/>
        <v>1</v>
      </c>
      <c r="AE35" s="33">
        <f t="shared" si="5"/>
        <v>1</v>
      </c>
    </row>
    <row r="36" spans="1:31" ht="12.75">
      <c r="A36" s="50" t="s">
        <v>10</v>
      </c>
      <c r="B36" s="50">
        <f t="shared" si="3"/>
        <v>0</v>
      </c>
      <c r="C36" s="50">
        <f>IF(B36=0,0,VLOOKUP(A36,Months!$A$1:$C$9,3,FALSE))</f>
        <v>0</v>
      </c>
      <c r="D36" s="33">
        <f t="shared" si="9"/>
        <v>1</v>
      </c>
      <c r="E36" s="33">
        <f t="shared" si="9"/>
        <v>1</v>
      </c>
      <c r="F36" s="50">
        <f>VLOOKUP(A36,Months!$A$1:$B$9,2,FALSE)</f>
        <v>8</v>
      </c>
      <c r="G36" s="52"/>
      <c r="H36" s="50">
        <f t="shared" si="4"/>
        <v>0</v>
      </c>
      <c r="I36" s="50">
        <f>IF(IF(B36=0,0,VLOOKUP(B36,Residue!$A$2:$K$47,Calculator!F36+2-2,FALSE))&gt;C36,C36,IF(B36=0,0,VLOOKUP(B36,Residue!$A$2:$K$47,Calculator!F36+2-2,FALSE)))</f>
        <v>0</v>
      </c>
      <c r="J36" s="50">
        <f>VLOOKUP(A36,'Wetting Intervals'!$A$2:$I$13,$B$3+1,FALSE)</f>
        <v>5</v>
      </c>
      <c r="K36" s="50">
        <f t="shared" si="7"/>
        <v>1</v>
      </c>
      <c r="L36" s="53">
        <f>IF(B36=0,0,HLOOKUP(Calculator!B36,'Kc Values'!$B$2:$AU$14,F36+1,FALSE))</f>
        <v>0</v>
      </c>
      <c r="M36" s="54">
        <f>IF(I36&gt;0,(MAX(0,'Kc Values'!$B$3-'Kc Values'!$B$3*Calculator!H36/200)),0)</f>
        <v>0</v>
      </c>
      <c r="N36" s="54">
        <f>IF(B36=$W$34,0,IF(OR(B36=0,L36=0),0,MAX(0,K36*HLOOKUP($B$2,'Wet Soil Factor'!$B$1:$G$31,J36+1)*(1-L36)*(1-Calculator!H36/200))))</f>
        <v>0</v>
      </c>
      <c r="O36" s="54">
        <f>IF(B36=0,0,IF(I36=0,0,(VLOOKUP(A36,'Wetting Intervals'!$A$2:$Q$13,(Calculator!$B$3+9),FALSE)*(1-Calculator!H36/200))))</f>
        <v>0</v>
      </c>
      <c r="P36" s="54">
        <f t="shared" si="2"/>
        <v>0</v>
      </c>
      <c r="Q36" s="54">
        <f>VLOOKUP(A36,'ETo Values'!$A$2:$I$13,$B$3+1,FALSE)</f>
        <v>0.181</v>
      </c>
      <c r="R36" s="54">
        <f t="shared" si="0"/>
        <v>0</v>
      </c>
      <c r="S36" s="55">
        <f t="shared" si="1"/>
        <v>0</v>
      </c>
      <c r="T36" s="56"/>
      <c r="W36" s="36" t="s">
        <v>75</v>
      </c>
      <c r="AD36" s="33">
        <f t="shared" si="8"/>
        <v>1</v>
      </c>
      <c r="AE36" s="33">
        <f t="shared" si="5"/>
        <v>1</v>
      </c>
    </row>
    <row r="37" spans="1:31" ht="12.75">
      <c r="A37" s="50" t="s">
        <v>10</v>
      </c>
      <c r="B37" s="50">
        <f t="shared" si="3"/>
        <v>0</v>
      </c>
      <c r="C37" s="50">
        <f>IF(B37=0,0,VLOOKUP(A37,Months!$A$1:$C$9,3,FALSE))</f>
        <v>0</v>
      </c>
      <c r="D37" s="33">
        <f t="shared" si="9"/>
        <v>1</v>
      </c>
      <c r="E37" s="33">
        <f t="shared" si="9"/>
        <v>1</v>
      </c>
      <c r="F37" s="50">
        <f>VLOOKUP(A37,Months!$A$1:$B$9,2,FALSE)</f>
        <v>8</v>
      </c>
      <c r="G37" s="52"/>
      <c r="H37" s="50">
        <f t="shared" si="4"/>
        <v>0</v>
      </c>
      <c r="I37" s="50">
        <f>IF(IF(B37=0,0,VLOOKUP(B37,Residue!$A$2:$K$47,Calculator!F37+2-2,FALSE))&gt;C37,C37,IF(B37=0,0,VLOOKUP(B37,Residue!$A$2:$K$47,Calculator!F37+2-2,FALSE)))</f>
        <v>0</v>
      </c>
      <c r="J37" s="50">
        <f>VLOOKUP(A37,'Wetting Intervals'!$A$2:$I$13,$B$3+1,FALSE)</f>
        <v>5</v>
      </c>
      <c r="K37" s="50">
        <f t="shared" si="7"/>
        <v>1</v>
      </c>
      <c r="L37" s="53">
        <f>IF(B37=0,0,HLOOKUP(Calculator!B37,'Kc Values'!$B$2:$AU$14,F37+1,FALSE))</f>
        <v>0</v>
      </c>
      <c r="M37" s="54">
        <f>IF(I37&gt;0,(MAX(0,'Kc Values'!$B$3-'Kc Values'!$B$3*Calculator!H37/200)),0)</f>
        <v>0</v>
      </c>
      <c r="N37" s="54">
        <f>IF(B37=$W$34,0,IF(OR(B37=0,L37=0),0,MAX(0,K37*HLOOKUP($B$2,'Wet Soil Factor'!$B$1:$G$31,J37+1)*(1-L37)*(1-Calculator!H37/200))))</f>
        <v>0</v>
      </c>
      <c r="O37" s="54">
        <f>IF(B37=0,0,IF(I37=0,0,(VLOOKUP(A37,'Wetting Intervals'!$A$2:$Q$13,(Calculator!$B$3+9),FALSE)*(1-Calculator!H37/200))))</f>
        <v>0</v>
      </c>
      <c r="P37" s="54">
        <f t="shared" si="2"/>
        <v>0</v>
      </c>
      <c r="Q37" s="54">
        <f>VLOOKUP(A37,'ETo Values'!$A$2:$I$13,$B$3+1,FALSE)</f>
        <v>0.181</v>
      </c>
      <c r="R37" s="54">
        <f t="shared" si="0"/>
        <v>0</v>
      </c>
      <c r="S37" s="55">
        <f t="shared" si="1"/>
        <v>0</v>
      </c>
      <c r="T37" s="56"/>
      <c r="W37" s="36" t="s">
        <v>126</v>
      </c>
      <c r="AD37" s="33">
        <f t="shared" si="8"/>
        <v>1</v>
      </c>
      <c r="AE37" s="33">
        <f t="shared" si="5"/>
        <v>1</v>
      </c>
    </row>
    <row r="38" spans="1:31" ht="12.75">
      <c r="A38" s="50" t="s">
        <v>10</v>
      </c>
      <c r="B38" s="50">
        <f t="shared" si="3"/>
        <v>0</v>
      </c>
      <c r="C38" s="50">
        <f>IF(B38=0,0,VLOOKUP(A38,Months!$A$1:$C$9,3,FALSE))</f>
        <v>0</v>
      </c>
      <c r="D38" s="33">
        <f t="shared" si="9"/>
        <v>1</v>
      </c>
      <c r="E38" s="33">
        <f t="shared" si="9"/>
        <v>1</v>
      </c>
      <c r="F38" s="50">
        <f>VLOOKUP(A38,Months!$A$1:$B$9,2,FALSE)</f>
        <v>8</v>
      </c>
      <c r="G38" s="52"/>
      <c r="H38" s="50">
        <f t="shared" si="4"/>
        <v>0</v>
      </c>
      <c r="I38" s="50">
        <f>IF(IF(B38=0,0,VLOOKUP(B38,Residue!$A$2:$K$47,Calculator!F38+2-2,FALSE))&gt;C38,C38,IF(B38=0,0,VLOOKUP(B38,Residue!$A$2:$K$47,Calculator!F38+2-2,FALSE)))</f>
        <v>0</v>
      </c>
      <c r="J38" s="50">
        <f>VLOOKUP(A38,'Wetting Intervals'!$A$2:$I$13,$B$3+1,FALSE)</f>
        <v>5</v>
      </c>
      <c r="K38" s="50">
        <f t="shared" si="7"/>
        <v>1</v>
      </c>
      <c r="L38" s="53">
        <f>IF(B38=0,0,HLOOKUP(Calculator!B38,'Kc Values'!$B$2:$AU$14,F38+1,FALSE))</f>
        <v>0</v>
      </c>
      <c r="M38" s="54">
        <f>IF(I38&gt;0,(MAX(0,'Kc Values'!$B$3-'Kc Values'!$B$3*Calculator!H38/200)),0)</f>
        <v>0</v>
      </c>
      <c r="N38" s="54">
        <f>IF(B38=$W$34,0,IF(OR(B38=0,L38=0),0,MAX(0,K38*HLOOKUP($B$2,'Wet Soil Factor'!$B$1:$G$31,J38+1)*(1-L38)*(1-Calculator!H38/200))))</f>
        <v>0</v>
      </c>
      <c r="O38" s="54">
        <f>IF(B38=0,0,IF(I38=0,0,(VLOOKUP(A38,'Wetting Intervals'!$A$2:$Q$13,(Calculator!$B$3+9),FALSE)*(1-Calculator!H38/200))))</f>
        <v>0</v>
      </c>
      <c r="P38" s="54">
        <f t="shared" si="2"/>
        <v>0</v>
      </c>
      <c r="Q38" s="54">
        <f>VLOOKUP(A38,'ETo Values'!$A$2:$I$13,$B$3+1,FALSE)</f>
        <v>0.181</v>
      </c>
      <c r="R38" s="54">
        <f aca="true" t="shared" si="10" ref="R38:R59">Q38*P38*C38</f>
        <v>0</v>
      </c>
      <c r="S38" s="55">
        <f aca="true" t="shared" si="11" ref="S38:S59">R38*D38/12*E38</f>
        <v>0</v>
      </c>
      <c r="T38" s="56"/>
      <c r="W38" s="36" t="s">
        <v>76</v>
      </c>
      <c r="AD38" s="33">
        <f t="shared" si="8"/>
        <v>1</v>
      </c>
      <c r="AE38" s="33">
        <f t="shared" si="5"/>
        <v>1</v>
      </c>
    </row>
    <row r="39" spans="1:31" ht="12.75">
      <c r="A39" s="50" t="s">
        <v>10</v>
      </c>
      <c r="B39" s="50">
        <f t="shared" si="3"/>
        <v>0</v>
      </c>
      <c r="C39" s="50">
        <f>IF(B39=0,0,VLOOKUP(A39,Months!$A$1:$C$9,3,FALSE))</f>
        <v>0</v>
      </c>
      <c r="D39" s="33">
        <f t="shared" si="9"/>
        <v>1</v>
      </c>
      <c r="E39" s="33">
        <f t="shared" si="9"/>
        <v>1</v>
      </c>
      <c r="F39" s="50">
        <f>VLOOKUP(A39,Months!$A$1:$B$9,2,FALSE)</f>
        <v>8</v>
      </c>
      <c r="G39" s="52"/>
      <c r="H39" s="50">
        <f>H33</f>
        <v>0</v>
      </c>
      <c r="I39" s="50">
        <f>IF(IF(B39=0,0,VLOOKUP(B39,Residue!$A$2:$K$47,Calculator!F39+2-2,FALSE))&gt;C39,C39,IF(B39=0,0,VLOOKUP(B39,Residue!$A$2:$K$47,Calculator!F39+2-2,FALSE)))</f>
        <v>0</v>
      </c>
      <c r="J39" s="50">
        <f>VLOOKUP(A39,'Wetting Intervals'!$A$2:$I$13,$B$3+1,FALSE)</f>
        <v>5</v>
      </c>
      <c r="K39" s="50">
        <f t="shared" si="7"/>
        <v>1</v>
      </c>
      <c r="L39" s="53">
        <f>IF(B39=0,0,HLOOKUP(Calculator!B39,'Kc Values'!$B$2:$AU$14,F39+1,FALSE))</f>
        <v>0</v>
      </c>
      <c r="M39" s="54">
        <f>IF(I39&gt;0,(MAX(0,'Kc Values'!$B$3-'Kc Values'!$B$3*Calculator!H39/200)),0)</f>
        <v>0</v>
      </c>
      <c r="N39" s="54">
        <f>IF(B39=$W$34,0,IF(OR(B39=0,L39=0),0,MAX(0,K39*HLOOKUP($B$2,'Wet Soil Factor'!$B$1:$G$31,J39+1)*(1-L39)*(1-Calculator!H39/200))))</f>
        <v>0</v>
      </c>
      <c r="O39" s="54">
        <f>IF(B39=0,0,IF(I39=0,0,(VLOOKUP(A39,'Wetting Intervals'!$A$2:$Q$13,(Calculator!$B$3+9),FALSE)*(1-Calculator!H39/200))))</f>
        <v>0</v>
      </c>
      <c r="P39" s="54">
        <f t="shared" si="2"/>
        <v>0</v>
      </c>
      <c r="Q39" s="54">
        <f>VLOOKUP(A39,'ETo Values'!$A$2:$I$13,$B$3+1,FALSE)</f>
        <v>0.181</v>
      </c>
      <c r="R39" s="54">
        <f t="shared" si="10"/>
        <v>0</v>
      </c>
      <c r="S39" s="55">
        <f t="shared" si="11"/>
        <v>0</v>
      </c>
      <c r="T39" s="56"/>
      <c r="W39" s="36" t="s">
        <v>127</v>
      </c>
      <c r="AD39" s="33">
        <f t="shared" si="8"/>
        <v>1</v>
      </c>
      <c r="AE39" s="33">
        <f t="shared" si="5"/>
        <v>1</v>
      </c>
    </row>
    <row r="40" spans="1:31" ht="12.75">
      <c r="A40" s="50" t="s">
        <v>10</v>
      </c>
      <c r="B40" s="50">
        <f t="shared" si="3"/>
        <v>0</v>
      </c>
      <c r="C40" s="50">
        <f>IF(B40=0,0,VLOOKUP(A40,Months!$A$1:$C$9,3,FALSE))</f>
        <v>0</v>
      </c>
      <c r="D40" s="33">
        <f t="shared" si="9"/>
        <v>1</v>
      </c>
      <c r="E40" s="33">
        <f t="shared" si="9"/>
        <v>1</v>
      </c>
      <c r="F40" s="50">
        <f>VLOOKUP(A40,Months!$A$1:$B$9,2,FALSE)</f>
        <v>8</v>
      </c>
      <c r="G40" s="52"/>
      <c r="H40" s="50">
        <f t="shared" si="4"/>
        <v>0</v>
      </c>
      <c r="I40" s="50">
        <f>IF(IF(B40=0,0,VLOOKUP(B40,Residue!$A$2:$K$47,Calculator!F40+2-2,FALSE))&gt;C40,C40,IF(B40=0,0,VLOOKUP(B40,Residue!$A$2:$K$47,Calculator!F40+2-2,FALSE)))</f>
        <v>0</v>
      </c>
      <c r="J40" s="50">
        <f>VLOOKUP(A40,'Wetting Intervals'!$A$2:$I$13,$B$3+1,FALSE)</f>
        <v>5</v>
      </c>
      <c r="K40" s="50">
        <f t="shared" si="7"/>
        <v>1</v>
      </c>
      <c r="L40" s="53">
        <f>IF(B40=0,0,HLOOKUP(Calculator!B40,'Kc Values'!$B$2:$AU$14,F40+1,FALSE))</f>
        <v>0</v>
      </c>
      <c r="M40" s="54">
        <f>IF(I40&gt;0,(MAX(0,'Kc Values'!$B$3-'Kc Values'!$B$3*Calculator!H40/200)),0)</f>
        <v>0</v>
      </c>
      <c r="N40" s="54">
        <f>IF(B40=$W$34,0,IF(OR(B40=0,L40=0),0,MAX(0,K40*HLOOKUP($B$2,'Wet Soil Factor'!$B$1:$G$31,J40+1)*(1-L40)*(1-Calculator!H40/200))))</f>
        <v>0</v>
      </c>
      <c r="O40" s="54">
        <f>IF(B40=0,0,IF(I40=0,0,(VLOOKUP(A40,'Wetting Intervals'!$A$2:$Q$13,(Calculator!$B$3+9),FALSE)*(1-Calculator!H40/200))))</f>
        <v>0</v>
      </c>
      <c r="P40" s="54">
        <f t="shared" si="2"/>
        <v>0</v>
      </c>
      <c r="Q40" s="54">
        <f>VLOOKUP(A40,'ETo Values'!$A$2:$I$13,$B$3+1,FALSE)</f>
        <v>0.181</v>
      </c>
      <c r="R40" s="54">
        <f t="shared" si="10"/>
        <v>0</v>
      </c>
      <c r="S40" s="55">
        <f t="shared" si="11"/>
        <v>0</v>
      </c>
      <c r="T40" s="56"/>
      <c r="W40" s="36" t="s">
        <v>89</v>
      </c>
      <c r="AD40" s="33">
        <f t="shared" si="8"/>
        <v>1</v>
      </c>
      <c r="AE40" s="33">
        <f t="shared" si="5"/>
        <v>1</v>
      </c>
    </row>
    <row r="41" spans="1:31" ht="12.75">
      <c r="A41" s="50" t="s">
        <v>10</v>
      </c>
      <c r="B41" s="50">
        <f t="shared" si="3"/>
        <v>0</v>
      </c>
      <c r="C41" s="50">
        <f>IF(B41=0,0,VLOOKUP(A41,Months!$A$1:$C$9,3,FALSE))</f>
        <v>0</v>
      </c>
      <c r="D41" s="33">
        <f t="shared" si="9"/>
        <v>1</v>
      </c>
      <c r="E41" s="33">
        <f t="shared" si="9"/>
        <v>1</v>
      </c>
      <c r="F41" s="50">
        <f>VLOOKUP(A41,Months!$A$1:$B$9,2,FALSE)</f>
        <v>8</v>
      </c>
      <c r="G41" s="52"/>
      <c r="H41" s="50">
        <f t="shared" si="4"/>
        <v>0</v>
      </c>
      <c r="I41" s="50">
        <f>IF(IF(B41=0,0,VLOOKUP(B41,Residue!$A$2:$K$47,Calculator!F41+2-2,FALSE))&gt;C41,C41,IF(B41=0,0,VLOOKUP(B41,Residue!$A$2:$K$47,Calculator!F41+2-2,FALSE)))</f>
        <v>0</v>
      </c>
      <c r="J41" s="50">
        <f>VLOOKUP(A41,'Wetting Intervals'!$A$2:$I$13,$B$3+1,FALSE)</f>
        <v>5</v>
      </c>
      <c r="K41" s="50">
        <f t="shared" si="7"/>
        <v>1</v>
      </c>
      <c r="L41" s="53">
        <f>IF(B41=0,0,HLOOKUP(Calculator!B41,'Kc Values'!$B$2:$AU$14,F41+1,FALSE))</f>
        <v>0</v>
      </c>
      <c r="M41" s="54">
        <f>IF(I41&gt;0,(MAX(0,'Kc Values'!$B$3-'Kc Values'!$B$3*Calculator!H41/200)),0)</f>
        <v>0</v>
      </c>
      <c r="N41" s="54">
        <f>IF(B41=$W$34,0,IF(OR(B41=0,L41=0),0,MAX(0,K41*HLOOKUP($B$2,'Wet Soil Factor'!$B$1:$G$31,J41+1)*(1-L41)*(1-Calculator!H41/200))))</f>
        <v>0</v>
      </c>
      <c r="O41" s="54">
        <f>IF(B41=0,0,IF(I41=0,0,(VLOOKUP(A41,'Wetting Intervals'!$A$2:$Q$13,(Calculator!$B$3+9),FALSE)*(1-Calculator!H41/200))))</f>
        <v>0</v>
      </c>
      <c r="P41" s="54">
        <f t="shared" si="2"/>
        <v>0</v>
      </c>
      <c r="Q41" s="54">
        <f>VLOOKUP(A41,'ETo Values'!$A$2:$I$13,$B$3+1,FALSE)</f>
        <v>0.181</v>
      </c>
      <c r="R41" s="54">
        <f t="shared" si="10"/>
        <v>0</v>
      </c>
      <c r="S41" s="55">
        <f t="shared" si="11"/>
        <v>0</v>
      </c>
      <c r="T41" s="56"/>
      <c r="W41" s="36" t="s">
        <v>86</v>
      </c>
      <c r="AD41" s="33">
        <f t="shared" si="8"/>
        <v>1</v>
      </c>
      <c r="AE41" s="33">
        <f t="shared" si="5"/>
        <v>1</v>
      </c>
    </row>
    <row r="42" spans="1:31" ht="12.75">
      <c r="A42" s="50" t="s">
        <v>11</v>
      </c>
      <c r="B42" s="50">
        <f t="shared" si="3"/>
        <v>0</v>
      </c>
      <c r="C42" s="50">
        <f>IF(B42=0,0,VLOOKUP(A42,Months!$A$1:$C$9,3,FALSE))</f>
        <v>0</v>
      </c>
      <c r="D42" s="33">
        <f t="shared" si="9"/>
        <v>1</v>
      </c>
      <c r="E42" s="33">
        <f t="shared" si="9"/>
        <v>1</v>
      </c>
      <c r="F42" s="50">
        <f>VLOOKUP(A42,Months!$A$1:$B$9,2,FALSE)</f>
        <v>9</v>
      </c>
      <c r="G42" s="52"/>
      <c r="H42" s="50">
        <f t="shared" si="4"/>
        <v>0</v>
      </c>
      <c r="I42" s="50">
        <f>IF(IF(B42=0,0,VLOOKUP(B42,Residue!$A$2:$K$47,Calculator!F42+2-2,FALSE))&gt;C42,C42,IF(B42=0,0,VLOOKUP(B42,Residue!$A$2:$K$47,Calculator!F42+2-2,FALSE)))</f>
        <v>0</v>
      </c>
      <c r="J42" s="50">
        <f>VLOOKUP(A42,'Wetting Intervals'!$A$2:$I$13,$B$3+1,FALSE)</f>
        <v>5</v>
      </c>
      <c r="K42" s="50">
        <f t="shared" si="7"/>
        <v>1</v>
      </c>
      <c r="L42" s="53">
        <f>IF(B42=0,0,HLOOKUP(Calculator!B42,'Kc Values'!$B$2:$AU$14,F42+1,FALSE))</f>
        <v>0</v>
      </c>
      <c r="M42" s="54">
        <f>IF(I42&gt;0,(MAX(0,'Kc Values'!$B$3-'Kc Values'!$B$3*Calculator!H42/200)),0)</f>
        <v>0</v>
      </c>
      <c r="N42" s="54">
        <f>IF(B42=$W$34,0,IF(OR(B42=0,L42=0),0,MAX(0,K42*HLOOKUP($B$2,'Wet Soil Factor'!$B$1:$G$31,J42+1)*(1-L42)*(1-Calculator!H42/200))))</f>
        <v>0</v>
      </c>
      <c r="O42" s="54">
        <f>IF(B42=0,0,IF(I42=0,0,(VLOOKUP(A42,'Wetting Intervals'!$A$2:$Q$13,(Calculator!$B$3+9),FALSE)*(1-Calculator!H42/200))))</f>
        <v>0</v>
      </c>
      <c r="P42" s="54">
        <f t="shared" si="2"/>
        <v>0</v>
      </c>
      <c r="Q42" s="54">
        <f>VLOOKUP(A42,'ETo Values'!$A$2:$I$13,$B$3+1,FALSE)</f>
        <v>0.133</v>
      </c>
      <c r="R42" s="54">
        <f t="shared" si="10"/>
        <v>0</v>
      </c>
      <c r="S42" s="55">
        <f t="shared" si="11"/>
        <v>0</v>
      </c>
      <c r="T42" s="56"/>
      <c r="W42" s="36" t="s">
        <v>87</v>
      </c>
      <c r="AD42" s="33">
        <f t="shared" si="8"/>
        <v>1</v>
      </c>
      <c r="AE42" s="33">
        <f t="shared" si="5"/>
        <v>1</v>
      </c>
    </row>
    <row r="43" spans="1:31" ht="12.75">
      <c r="A43" s="50" t="s">
        <v>11</v>
      </c>
      <c r="B43" s="50">
        <f t="shared" si="3"/>
        <v>0</v>
      </c>
      <c r="C43" s="50">
        <f>IF(B43=0,0,VLOOKUP(A43,Months!$A$1:$C$9,3,FALSE))</f>
        <v>0</v>
      </c>
      <c r="D43" s="33">
        <f t="shared" si="9"/>
        <v>1</v>
      </c>
      <c r="E43" s="33">
        <f t="shared" si="9"/>
        <v>1</v>
      </c>
      <c r="F43" s="50">
        <f>VLOOKUP(A43,Months!$A$1:$B$9,2,FALSE)</f>
        <v>9</v>
      </c>
      <c r="G43" s="52"/>
      <c r="H43" s="50">
        <f t="shared" si="4"/>
        <v>0</v>
      </c>
      <c r="I43" s="50">
        <f>IF(IF(B43=0,0,VLOOKUP(B43,Residue!$A$2:$K$47,Calculator!F43+2-2,FALSE))&gt;C43,C43,IF(B43=0,0,VLOOKUP(B43,Residue!$A$2:$K$47,Calculator!F43+2-2,FALSE)))</f>
        <v>0</v>
      </c>
      <c r="J43" s="50">
        <f>VLOOKUP(A43,'Wetting Intervals'!$A$2:$I$13,$B$3+1,FALSE)</f>
        <v>5</v>
      </c>
      <c r="K43" s="50">
        <f t="shared" si="7"/>
        <v>1</v>
      </c>
      <c r="L43" s="53">
        <f>IF(B43=0,0,HLOOKUP(Calculator!B43,'Kc Values'!$B$2:$AU$14,F43+1,FALSE))</f>
        <v>0</v>
      </c>
      <c r="M43" s="54">
        <f>IF(I43&gt;0,(MAX(0,'Kc Values'!$B$3-'Kc Values'!$B$3*Calculator!H43/200)),0)</f>
        <v>0</v>
      </c>
      <c r="N43" s="54">
        <f>IF(B43=$W$34,0,IF(OR(B43=0,L43=0),0,MAX(0,K43*HLOOKUP($B$2,'Wet Soil Factor'!$B$1:$G$31,J43+1)*(1-L43)*(1-Calculator!H43/200))))</f>
        <v>0</v>
      </c>
      <c r="O43" s="54">
        <f>IF(B43=0,0,IF(I43=0,0,(VLOOKUP(A43,'Wetting Intervals'!$A$2:$Q$13,(Calculator!$B$3+9),FALSE)*(1-Calculator!H43/200))))</f>
        <v>0</v>
      </c>
      <c r="P43" s="54">
        <f t="shared" si="2"/>
        <v>0</v>
      </c>
      <c r="Q43" s="54">
        <f>VLOOKUP(A43,'ETo Values'!$A$2:$I$13,$B$3+1,FALSE)</f>
        <v>0.133</v>
      </c>
      <c r="R43" s="54">
        <f t="shared" si="10"/>
        <v>0</v>
      </c>
      <c r="S43" s="55">
        <f t="shared" si="11"/>
        <v>0</v>
      </c>
      <c r="T43" s="56"/>
      <c r="W43" s="36" t="s">
        <v>90</v>
      </c>
      <c r="AD43" s="33">
        <f t="shared" si="8"/>
        <v>1</v>
      </c>
      <c r="AE43" s="33">
        <f t="shared" si="5"/>
        <v>1</v>
      </c>
    </row>
    <row r="44" spans="1:31" ht="12.75">
      <c r="A44" s="50" t="s">
        <v>11</v>
      </c>
      <c r="B44" s="50">
        <f t="shared" si="3"/>
        <v>0</v>
      </c>
      <c r="C44" s="50">
        <f>IF(B44=0,0,VLOOKUP(A44,Months!$A$1:$C$9,3,FALSE))</f>
        <v>0</v>
      </c>
      <c r="D44" s="33">
        <f t="shared" si="9"/>
        <v>1</v>
      </c>
      <c r="E44" s="33">
        <f t="shared" si="9"/>
        <v>1</v>
      </c>
      <c r="F44" s="50">
        <f>VLOOKUP(A44,Months!$A$1:$B$9,2,FALSE)</f>
        <v>9</v>
      </c>
      <c r="G44" s="52"/>
      <c r="H44" s="50">
        <f t="shared" si="4"/>
        <v>0</v>
      </c>
      <c r="I44" s="50">
        <f>IF(IF(B44=0,0,VLOOKUP(B44,Residue!$A$2:$K$47,Calculator!F44+2-2,FALSE))&gt;C44,C44,IF(B44=0,0,VLOOKUP(B44,Residue!$A$2:$K$47,Calculator!F44+2-2,FALSE)))</f>
        <v>0</v>
      </c>
      <c r="J44" s="50">
        <f>VLOOKUP(A44,'Wetting Intervals'!$A$2:$I$13,$B$3+1,FALSE)</f>
        <v>5</v>
      </c>
      <c r="K44" s="50">
        <f t="shared" si="7"/>
        <v>1</v>
      </c>
      <c r="L44" s="53">
        <f>IF(B44=0,0,HLOOKUP(Calculator!B44,'Kc Values'!$B$2:$AU$14,F44+1,FALSE))</f>
        <v>0</v>
      </c>
      <c r="M44" s="54">
        <f>IF(I44&gt;0,(MAX(0,'Kc Values'!$B$3-'Kc Values'!$B$3*Calculator!H44/200)),0)</f>
        <v>0</v>
      </c>
      <c r="N44" s="54">
        <f>IF(B44=$W$34,0,IF(OR(B44=0,L44=0),0,MAX(0,K44*HLOOKUP($B$2,'Wet Soil Factor'!$B$1:$G$31,J44+1)*(1-L44)*(1-Calculator!H44/200))))</f>
        <v>0</v>
      </c>
      <c r="O44" s="54">
        <f>IF(B44=0,0,IF(I44=0,0,(VLOOKUP(A44,'Wetting Intervals'!$A$2:$Q$13,(Calculator!$B$3+9),FALSE)*(1-Calculator!H44/200))))</f>
        <v>0</v>
      </c>
      <c r="P44" s="54">
        <f t="shared" si="2"/>
        <v>0</v>
      </c>
      <c r="Q44" s="54">
        <f>VLOOKUP(A44,'ETo Values'!$A$2:$I$13,$B$3+1,FALSE)</f>
        <v>0.133</v>
      </c>
      <c r="R44" s="54">
        <f t="shared" si="10"/>
        <v>0</v>
      </c>
      <c r="S44" s="55">
        <f t="shared" si="11"/>
        <v>0</v>
      </c>
      <c r="T44" s="56"/>
      <c r="W44" s="36" t="s">
        <v>88</v>
      </c>
      <c r="AD44" s="33">
        <f t="shared" si="8"/>
        <v>1</v>
      </c>
      <c r="AE44" s="33">
        <f t="shared" si="5"/>
        <v>1</v>
      </c>
    </row>
    <row r="45" spans="1:31" ht="12.75">
      <c r="A45" s="50" t="s">
        <v>11</v>
      </c>
      <c r="B45" s="50">
        <f t="shared" si="3"/>
        <v>0</v>
      </c>
      <c r="C45" s="50">
        <f>IF(B45=0,0,VLOOKUP(A45,Months!$A$1:$C$9,3,FALSE))</f>
        <v>0</v>
      </c>
      <c r="D45" s="33">
        <f aca="true" t="shared" si="12" ref="D45:E59">D39</f>
        <v>1</v>
      </c>
      <c r="E45" s="33">
        <f t="shared" si="12"/>
        <v>1</v>
      </c>
      <c r="F45" s="50">
        <f>VLOOKUP(A45,Months!$A$1:$B$9,2,FALSE)</f>
        <v>9</v>
      </c>
      <c r="G45" s="52"/>
      <c r="H45" s="50">
        <f t="shared" si="4"/>
        <v>0</v>
      </c>
      <c r="I45" s="50">
        <f>IF(IF(B45=0,0,VLOOKUP(B45,Residue!$A$2:$K$47,Calculator!F45+2-2,FALSE))&gt;C45,C45,IF(B45=0,0,VLOOKUP(B45,Residue!$A$2:$K$47,Calculator!F45+2-2,FALSE)))</f>
        <v>0</v>
      </c>
      <c r="J45" s="50">
        <f>VLOOKUP(A45,'Wetting Intervals'!$A$2:$I$13,$B$3+1,FALSE)</f>
        <v>5</v>
      </c>
      <c r="K45" s="50">
        <f t="shared" si="7"/>
        <v>1</v>
      </c>
      <c r="L45" s="53">
        <f>IF(B45=0,0,HLOOKUP(Calculator!B45,'Kc Values'!$B$2:$AU$14,F45+1,FALSE))</f>
        <v>0</v>
      </c>
      <c r="M45" s="54">
        <f>IF(I45&gt;0,(MAX(0,'Kc Values'!$B$3-'Kc Values'!$B$3*Calculator!H45/200)),0)</f>
        <v>0</v>
      </c>
      <c r="N45" s="54">
        <f>IF(B45=$W$34,0,IF(OR(B45=0,L45=0),0,MAX(0,K45*HLOOKUP($B$2,'Wet Soil Factor'!$B$1:$G$31,J45+1)*(1-L45)*(1-Calculator!H45/200))))</f>
        <v>0</v>
      </c>
      <c r="O45" s="54">
        <f>IF(B45=0,0,IF(I45=0,0,(VLOOKUP(A45,'Wetting Intervals'!$A$2:$Q$13,(Calculator!$B$3+9),FALSE)*(1-Calculator!H45/200))))</f>
        <v>0</v>
      </c>
      <c r="P45" s="54">
        <f t="shared" si="2"/>
        <v>0</v>
      </c>
      <c r="Q45" s="54">
        <f>VLOOKUP(A45,'ETo Values'!$A$2:$I$13,$B$3+1,FALSE)</f>
        <v>0.133</v>
      </c>
      <c r="R45" s="54">
        <f t="shared" si="10"/>
        <v>0</v>
      </c>
      <c r="S45" s="55">
        <f t="shared" si="11"/>
        <v>0</v>
      </c>
      <c r="T45" s="56"/>
      <c r="W45" s="36" t="s">
        <v>91</v>
      </c>
      <c r="AD45" s="33">
        <f t="shared" si="8"/>
        <v>1</v>
      </c>
      <c r="AE45" s="33">
        <f t="shared" si="5"/>
        <v>1</v>
      </c>
    </row>
    <row r="46" spans="1:31" ht="12.75">
      <c r="A46" s="50" t="s">
        <v>11</v>
      </c>
      <c r="B46" s="50">
        <f t="shared" si="3"/>
        <v>0</v>
      </c>
      <c r="C46" s="50">
        <f>IF(B46=0,0,VLOOKUP(A46,Months!$A$1:$C$9,3,FALSE))</f>
        <v>0</v>
      </c>
      <c r="D46" s="33">
        <f t="shared" si="12"/>
        <v>1</v>
      </c>
      <c r="E46" s="33">
        <f t="shared" si="12"/>
        <v>1</v>
      </c>
      <c r="F46" s="50">
        <f>VLOOKUP(A46,Months!$A$1:$B$9,2,FALSE)</f>
        <v>9</v>
      </c>
      <c r="G46" s="52"/>
      <c r="H46" s="50">
        <f t="shared" si="4"/>
        <v>0</v>
      </c>
      <c r="I46" s="50">
        <f>IF(IF(B46=0,0,VLOOKUP(B46,Residue!$A$2:$K$47,Calculator!F46+2-2,FALSE))&gt;C46,C46,IF(B46=0,0,VLOOKUP(B46,Residue!$A$2:$K$47,Calculator!F46+2-2,FALSE)))</f>
        <v>0</v>
      </c>
      <c r="J46" s="50">
        <f>VLOOKUP(A46,'Wetting Intervals'!$A$2:$I$13,$B$3+1,FALSE)</f>
        <v>5</v>
      </c>
      <c r="K46" s="50">
        <f t="shared" si="7"/>
        <v>1</v>
      </c>
      <c r="L46" s="53">
        <f>IF(B46=0,0,HLOOKUP(Calculator!B46,'Kc Values'!$B$2:$AU$14,F46+1,FALSE))</f>
        <v>0</v>
      </c>
      <c r="M46" s="54">
        <f>IF(I46&gt;0,(MAX(0,'Kc Values'!$B$3-'Kc Values'!$B$3*Calculator!H46/200)),0)</f>
        <v>0</v>
      </c>
      <c r="N46" s="54">
        <f>IF(B46=$W$34,0,IF(OR(B46=0,L46=0),0,MAX(0,K46*HLOOKUP($B$2,'Wet Soil Factor'!$B$1:$G$31,J46+1)*(1-L46)*(1-Calculator!H46/200))))</f>
        <v>0</v>
      </c>
      <c r="O46" s="54">
        <f>IF(B46=0,0,IF(I46=0,0,(VLOOKUP(A46,'Wetting Intervals'!$A$2:$Q$13,(Calculator!$B$3+9),FALSE)*(1-Calculator!H46/200))))</f>
        <v>0</v>
      </c>
      <c r="P46" s="54">
        <f t="shared" si="2"/>
        <v>0</v>
      </c>
      <c r="Q46" s="54">
        <f>VLOOKUP(A46,'ETo Values'!$A$2:$I$13,$B$3+1,FALSE)</f>
        <v>0.133</v>
      </c>
      <c r="R46" s="54">
        <f t="shared" si="10"/>
        <v>0</v>
      </c>
      <c r="S46" s="55">
        <f t="shared" si="11"/>
        <v>0</v>
      </c>
      <c r="T46" s="56"/>
      <c r="W46" s="36" t="s">
        <v>102</v>
      </c>
      <c r="AD46" s="33">
        <f t="shared" si="8"/>
        <v>1</v>
      </c>
      <c r="AE46" s="33">
        <f t="shared" si="5"/>
        <v>1</v>
      </c>
    </row>
    <row r="47" spans="1:31" ht="12.75">
      <c r="A47" s="50" t="s">
        <v>11</v>
      </c>
      <c r="B47" s="50">
        <f t="shared" si="3"/>
        <v>0</v>
      </c>
      <c r="C47" s="50">
        <f>IF(B47=0,0,VLOOKUP(A47,Months!$A$1:$C$9,3,FALSE))</f>
        <v>0</v>
      </c>
      <c r="D47" s="33">
        <f t="shared" si="12"/>
        <v>1</v>
      </c>
      <c r="E47" s="33">
        <f t="shared" si="12"/>
        <v>1</v>
      </c>
      <c r="F47" s="50">
        <f>VLOOKUP(A47,Months!$A$1:$B$9,2,FALSE)</f>
        <v>9</v>
      </c>
      <c r="G47" s="52"/>
      <c r="H47" s="50">
        <f t="shared" si="4"/>
        <v>0</v>
      </c>
      <c r="I47" s="50">
        <f>IF(IF(B47=0,0,VLOOKUP(B47,Residue!$A$2:$K$47,Calculator!F47+2-2,FALSE))&gt;C47,C47,IF(B47=0,0,VLOOKUP(B47,Residue!$A$2:$K$47,Calculator!F47+2-2,FALSE)))</f>
        <v>0</v>
      </c>
      <c r="J47" s="50">
        <f>VLOOKUP(A47,'Wetting Intervals'!$A$2:$I$13,$B$3+1,FALSE)</f>
        <v>5</v>
      </c>
      <c r="K47" s="50">
        <f t="shared" si="7"/>
        <v>1</v>
      </c>
      <c r="L47" s="53">
        <f>IF(B47=0,0,HLOOKUP(Calculator!B47,'Kc Values'!$B$2:$AU$14,F47+1,FALSE))</f>
        <v>0</v>
      </c>
      <c r="M47" s="54">
        <f>IF(I47&gt;0,(MAX(0,'Kc Values'!$B$3-'Kc Values'!$B$3*Calculator!H47/200)),0)</f>
        <v>0</v>
      </c>
      <c r="N47" s="54">
        <f>IF(B47=$W$34,0,IF(OR(B47=0,L47=0),0,MAX(0,K47*HLOOKUP($B$2,'Wet Soil Factor'!$B$1:$G$31,J47+1)*(1-L47)*(1-Calculator!H47/200))))</f>
        <v>0</v>
      </c>
      <c r="O47" s="54">
        <f>IF(B47=0,0,IF(I47=0,0,(VLOOKUP(A47,'Wetting Intervals'!$A$2:$Q$13,(Calculator!$B$3+9),FALSE)*(1-Calculator!H47/200))))</f>
        <v>0</v>
      </c>
      <c r="P47" s="54">
        <f t="shared" si="2"/>
        <v>0</v>
      </c>
      <c r="Q47" s="54">
        <f>VLOOKUP(A47,'ETo Values'!$A$2:$I$13,$B$3+1,FALSE)</f>
        <v>0.133</v>
      </c>
      <c r="R47" s="54">
        <f t="shared" si="10"/>
        <v>0</v>
      </c>
      <c r="S47" s="55">
        <f t="shared" si="11"/>
        <v>0</v>
      </c>
      <c r="T47" s="56"/>
      <c r="W47" s="36" t="s">
        <v>114</v>
      </c>
      <c r="AD47" s="33">
        <f t="shared" si="8"/>
        <v>1</v>
      </c>
      <c r="AE47" s="33">
        <f t="shared" si="5"/>
        <v>1</v>
      </c>
    </row>
    <row r="48" spans="1:31" ht="12.75">
      <c r="A48" s="50" t="s">
        <v>12</v>
      </c>
      <c r="B48" s="50">
        <f t="shared" si="3"/>
        <v>0</v>
      </c>
      <c r="C48" s="50">
        <f>IF(B48=0,0,VLOOKUP(A48,Months!$A$1:$C$9,3,FALSE))</f>
        <v>0</v>
      </c>
      <c r="D48" s="33">
        <f t="shared" si="12"/>
        <v>1</v>
      </c>
      <c r="E48" s="33">
        <f t="shared" si="12"/>
        <v>1</v>
      </c>
      <c r="F48" s="50">
        <f>VLOOKUP(A48,Months!$A$1:$B$9,2,FALSE)</f>
        <v>10</v>
      </c>
      <c r="G48" s="52"/>
      <c r="H48" s="50">
        <f t="shared" si="4"/>
        <v>0</v>
      </c>
      <c r="I48" s="50">
        <f>IF(IF(B48=0,0,VLOOKUP(B48,Residue!$A$2:$K$47,Calculator!F48+2-2,FALSE))&gt;C48,C48,IF(B48=0,0,VLOOKUP(B48,Residue!$A$2:$K$47,Calculator!F48+2-2,FALSE)))</f>
        <v>0</v>
      </c>
      <c r="J48" s="50">
        <f>VLOOKUP(A48,'Wetting Intervals'!$A$2:$I$13,$B$3+1,FALSE)</f>
        <v>6</v>
      </c>
      <c r="K48" s="50">
        <f t="shared" si="7"/>
        <v>1</v>
      </c>
      <c r="L48" s="53">
        <f>IF(B48=0,0,HLOOKUP(Calculator!B48,'Kc Values'!$B$2:$AU$14,F48+1,FALSE))</f>
        <v>0</v>
      </c>
      <c r="M48" s="54">
        <f>IF(I48&gt;0,(MAX(0,'Kc Values'!$B$3-'Kc Values'!$B$3*Calculator!H48/200)),0)</f>
        <v>0</v>
      </c>
      <c r="N48" s="54">
        <f>IF(B48=$W$34,0,IF(OR(B48=0,L48=0),0,MAX(0,K48*HLOOKUP($B$2,'Wet Soil Factor'!$B$1:$G$31,J48+1)*(1-L48)*(1-Calculator!H48/200))))</f>
        <v>0</v>
      </c>
      <c r="O48" s="54">
        <f>IF(B48=0,0,IF(I48=0,0,(VLOOKUP(A48,'Wetting Intervals'!$A$2:$Q$13,(Calculator!$B$3+9),FALSE)*(1-Calculator!H48/200))))</f>
        <v>0</v>
      </c>
      <c r="P48" s="54">
        <f t="shared" si="2"/>
        <v>0</v>
      </c>
      <c r="Q48" s="54">
        <f>VLOOKUP(A48,'ETo Values'!$A$2:$I$13,$B$3+1,FALSE)</f>
        <v>0.083</v>
      </c>
      <c r="R48" s="54">
        <f t="shared" si="10"/>
        <v>0</v>
      </c>
      <c r="S48" s="55">
        <f t="shared" si="11"/>
        <v>0</v>
      </c>
      <c r="T48" s="56"/>
      <c r="W48" s="36" t="s">
        <v>100</v>
      </c>
      <c r="AD48" s="33">
        <f t="shared" si="8"/>
        <v>1</v>
      </c>
      <c r="AE48" s="33">
        <f t="shared" si="5"/>
        <v>1</v>
      </c>
    </row>
    <row r="49" spans="1:31" ht="12.75">
      <c r="A49" s="50" t="s">
        <v>12</v>
      </c>
      <c r="B49" s="50">
        <f t="shared" si="3"/>
        <v>0</v>
      </c>
      <c r="C49" s="50">
        <f>IF(B49=0,0,VLOOKUP(A49,Months!$A$1:$C$9,3,FALSE))</f>
        <v>0</v>
      </c>
      <c r="D49" s="33">
        <f t="shared" si="12"/>
        <v>1</v>
      </c>
      <c r="E49" s="33">
        <f t="shared" si="12"/>
        <v>1</v>
      </c>
      <c r="F49" s="50">
        <f>VLOOKUP(A49,Months!$A$1:$B$9,2,FALSE)</f>
        <v>10</v>
      </c>
      <c r="G49" s="52"/>
      <c r="H49" s="50">
        <f t="shared" si="4"/>
        <v>0</v>
      </c>
      <c r="I49" s="50">
        <f>IF(IF(B49=0,0,VLOOKUP(B49,Residue!$A$2:$K$47,Calculator!F49+2-2,FALSE))&gt;C49,C49,IF(B49=0,0,VLOOKUP(B49,Residue!$A$2:$K$47,Calculator!F49+2-2,FALSE)))</f>
        <v>0</v>
      </c>
      <c r="J49" s="50">
        <f>VLOOKUP(A49,'Wetting Intervals'!$A$2:$I$13,$B$3+1,FALSE)</f>
        <v>6</v>
      </c>
      <c r="K49" s="50">
        <f t="shared" si="7"/>
        <v>1</v>
      </c>
      <c r="L49" s="53">
        <f>IF(B49=0,0,HLOOKUP(Calculator!B49,'Kc Values'!$B$2:$AU$14,F49+1,FALSE))</f>
        <v>0</v>
      </c>
      <c r="M49" s="54">
        <f>IF(I49&gt;0,(MAX(0,'Kc Values'!$B$3-'Kc Values'!$B$3*Calculator!H49/200)),0)</f>
        <v>0</v>
      </c>
      <c r="N49" s="54">
        <f>IF(B49=$W$34,0,IF(OR(B49=0,L49=0),0,MAX(0,K49*HLOOKUP($B$2,'Wet Soil Factor'!$B$1:$G$31,J49+1)*(1-L49)*(1-Calculator!H49/200))))</f>
        <v>0</v>
      </c>
      <c r="O49" s="54">
        <f>IF(B49=0,0,IF(I49=0,0,(VLOOKUP(A49,'Wetting Intervals'!$A$2:$Q$13,(Calculator!$B$3+9),FALSE)*(1-Calculator!H49/200))))</f>
        <v>0</v>
      </c>
      <c r="P49" s="54">
        <f t="shared" si="2"/>
        <v>0</v>
      </c>
      <c r="Q49" s="54">
        <f>VLOOKUP(A49,'ETo Values'!$A$2:$I$13,$B$3+1,FALSE)</f>
        <v>0.083</v>
      </c>
      <c r="R49" s="54">
        <f t="shared" si="10"/>
        <v>0</v>
      </c>
      <c r="S49" s="55">
        <f t="shared" si="11"/>
        <v>0</v>
      </c>
      <c r="T49" s="56"/>
      <c r="W49" s="36" t="s">
        <v>103</v>
      </c>
      <c r="AD49" s="33">
        <f t="shared" si="8"/>
        <v>1</v>
      </c>
      <c r="AE49" s="33">
        <f t="shared" si="5"/>
        <v>1</v>
      </c>
    </row>
    <row r="50" spans="1:31" ht="12.75">
      <c r="A50" s="50" t="s">
        <v>12</v>
      </c>
      <c r="B50" s="50">
        <f t="shared" si="3"/>
        <v>0</v>
      </c>
      <c r="C50" s="50">
        <f>IF(B50=0,0,VLOOKUP(A50,Months!$A$1:$C$9,3,FALSE))</f>
        <v>0</v>
      </c>
      <c r="D50" s="33">
        <f t="shared" si="12"/>
        <v>1</v>
      </c>
      <c r="E50" s="33">
        <f t="shared" si="12"/>
        <v>1</v>
      </c>
      <c r="F50" s="50">
        <f>VLOOKUP(A50,Months!$A$1:$B$9,2,FALSE)</f>
        <v>10</v>
      </c>
      <c r="G50" s="52"/>
      <c r="H50" s="50">
        <f t="shared" si="4"/>
        <v>0</v>
      </c>
      <c r="I50" s="50">
        <f>IF(IF(B50=0,0,VLOOKUP(B50,Residue!$A$2:$K$47,Calculator!F50+2-2,FALSE))&gt;C50,C50,IF(B50=0,0,VLOOKUP(B50,Residue!$A$2:$K$47,Calculator!F50+2-2,FALSE)))</f>
        <v>0</v>
      </c>
      <c r="J50" s="50">
        <f>VLOOKUP(A50,'Wetting Intervals'!$A$2:$I$13,$B$3+1,FALSE)</f>
        <v>6</v>
      </c>
      <c r="K50" s="50">
        <f t="shared" si="7"/>
        <v>1</v>
      </c>
      <c r="L50" s="53">
        <f>IF(B50=0,0,HLOOKUP(Calculator!B50,'Kc Values'!$B$2:$AU$14,F50+1,FALSE))</f>
        <v>0</v>
      </c>
      <c r="M50" s="54">
        <f>IF(I50&gt;0,(MAX(0,'Kc Values'!$B$3-'Kc Values'!$B$3*Calculator!H50/200)),0)</f>
        <v>0</v>
      </c>
      <c r="N50" s="54">
        <f>IF(B50=$W$34,0,IF(OR(B50=0,L50=0),0,MAX(0,K50*HLOOKUP($B$2,'Wet Soil Factor'!$B$1:$G$31,J50+1)*(1-L50)*(1-Calculator!H50/200))))</f>
        <v>0</v>
      </c>
      <c r="O50" s="54">
        <f>IF(B50=0,0,IF(I50=0,0,(VLOOKUP(A50,'Wetting Intervals'!$A$2:$Q$13,(Calculator!$B$3+9),FALSE)*(1-Calculator!H50/200))))</f>
        <v>0</v>
      </c>
      <c r="P50" s="54">
        <f t="shared" si="2"/>
        <v>0</v>
      </c>
      <c r="Q50" s="54">
        <f>VLOOKUP(A50,'ETo Values'!$A$2:$I$13,$B$3+1,FALSE)</f>
        <v>0.083</v>
      </c>
      <c r="R50" s="54">
        <f t="shared" si="10"/>
        <v>0</v>
      </c>
      <c r="S50" s="55">
        <f t="shared" si="11"/>
        <v>0</v>
      </c>
      <c r="T50" s="56"/>
      <c r="W50" s="36" t="s">
        <v>101</v>
      </c>
      <c r="AD50" s="33">
        <f t="shared" si="8"/>
        <v>1</v>
      </c>
      <c r="AE50" s="33">
        <f t="shared" si="5"/>
        <v>1</v>
      </c>
    </row>
    <row r="51" spans="1:31" ht="12.75">
      <c r="A51" s="50" t="s">
        <v>12</v>
      </c>
      <c r="B51" s="50">
        <f t="shared" si="3"/>
        <v>0</v>
      </c>
      <c r="C51" s="50">
        <f>IF(B51=0,0,VLOOKUP(A51,Months!$A$1:$C$9,3,FALSE))</f>
        <v>0</v>
      </c>
      <c r="D51" s="33">
        <f t="shared" si="12"/>
        <v>1</v>
      </c>
      <c r="E51" s="33">
        <f t="shared" si="12"/>
        <v>1</v>
      </c>
      <c r="F51" s="50">
        <f>VLOOKUP(A51,Months!$A$1:$B$9,2,FALSE)</f>
        <v>10</v>
      </c>
      <c r="G51" s="52"/>
      <c r="H51" s="50">
        <f t="shared" si="4"/>
        <v>0</v>
      </c>
      <c r="I51" s="50">
        <f>IF(IF(B51=0,0,VLOOKUP(B51,Residue!$A$2:$K$47,Calculator!F51+2-2,FALSE))&gt;C51,C51,IF(B51=0,0,VLOOKUP(B51,Residue!$A$2:$K$47,Calculator!F51+2-2,FALSE)))</f>
        <v>0</v>
      </c>
      <c r="J51" s="50">
        <f>VLOOKUP(A51,'Wetting Intervals'!$A$2:$I$13,$B$3+1,FALSE)</f>
        <v>6</v>
      </c>
      <c r="K51" s="50">
        <f t="shared" si="7"/>
        <v>1</v>
      </c>
      <c r="L51" s="53">
        <f>IF(B51=0,0,HLOOKUP(Calculator!B51,'Kc Values'!$B$2:$AU$14,F51+1,FALSE))</f>
        <v>0</v>
      </c>
      <c r="M51" s="54">
        <f>IF(I51&gt;0,(MAX(0,'Kc Values'!$B$3-'Kc Values'!$B$3*Calculator!H51/200)),0)</f>
        <v>0</v>
      </c>
      <c r="N51" s="54">
        <f>IF(B51=$W$34,0,IF(OR(B51=0,L51=0),0,MAX(0,K51*HLOOKUP($B$2,'Wet Soil Factor'!$B$1:$G$31,J51+1)*(1-L51)*(1-Calculator!H51/200))))</f>
        <v>0</v>
      </c>
      <c r="O51" s="54">
        <f>IF(B51=0,0,IF(I51=0,0,(VLOOKUP(A51,'Wetting Intervals'!$A$2:$Q$13,(Calculator!$B$3+9),FALSE)*(1-Calculator!H51/200))))</f>
        <v>0</v>
      </c>
      <c r="P51" s="54">
        <f t="shared" si="2"/>
        <v>0</v>
      </c>
      <c r="Q51" s="54">
        <f>VLOOKUP(A51,'ETo Values'!$A$2:$I$13,$B$3+1,FALSE)</f>
        <v>0.083</v>
      </c>
      <c r="R51" s="54">
        <f t="shared" si="10"/>
        <v>0</v>
      </c>
      <c r="S51" s="55">
        <f t="shared" si="11"/>
        <v>0</v>
      </c>
      <c r="T51" s="56"/>
      <c r="W51" s="36" t="s">
        <v>104</v>
      </c>
      <c r="AD51" s="33">
        <f t="shared" si="8"/>
        <v>1</v>
      </c>
      <c r="AE51" s="33">
        <f t="shared" si="5"/>
        <v>1</v>
      </c>
    </row>
    <row r="52" spans="1:31" ht="12.75">
      <c r="A52" s="50" t="s">
        <v>12</v>
      </c>
      <c r="B52" s="50">
        <f t="shared" si="3"/>
        <v>0</v>
      </c>
      <c r="C52" s="50">
        <f>IF(B52=0,0,VLOOKUP(A52,Months!$A$1:$C$9,3,FALSE))</f>
        <v>0</v>
      </c>
      <c r="D52" s="33">
        <f t="shared" si="12"/>
        <v>1</v>
      </c>
      <c r="E52" s="33">
        <f t="shared" si="12"/>
        <v>1</v>
      </c>
      <c r="F52" s="50">
        <f>VLOOKUP(A52,Months!$A$1:$B$9,2,FALSE)</f>
        <v>10</v>
      </c>
      <c r="G52" s="52"/>
      <c r="H52" s="50">
        <f t="shared" si="4"/>
        <v>0</v>
      </c>
      <c r="I52" s="50">
        <f>IF(IF(B52=0,0,VLOOKUP(B52,Residue!$A$2:$K$47,Calculator!F52+2-2,FALSE))&gt;C52,C52,IF(B52=0,0,VLOOKUP(B52,Residue!$A$2:$K$47,Calculator!F52+2-2,FALSE)))</f>
        <v>0</v>
      </c>
      <c r="J52" s="50">
        <f>VLOOKUP(A52,'Wetting Intervals'!$A$2:$I$13,$B$3+1,FALSE)</f>
        <v>6</v>
      </c>
      <c r="K52" s="50">
        <f t="shared" si="7"/>
        <v>1</v>
      </c>
      <c r="L52" s="53">
        <f>IF(B52=0,0,HLOOKUP(Calculator!B52,'Kc Values'!$B$2:$AU$14,F52+1,FALSE))</f>
        <v>0</v>
      </c>
      <c r="M52" s="54">
        <f>IF(I52&gt;0,(MAX(0,'Kc Values'!$B$3-'Kc Values'!$B$3*Calculator!H52/200)),0)</f>
        <v>0</v>
      </c>
      <c r="N52" s="54">
        <f>IF(B52=$W$34,0,IF(OR(B52=0,L52=0),0,MAX(0,K52*HLOOKUP($B$2,'Wet Soil Factor'!$B$1:$G$31,J52+1)*(1-L52)*(1-Calculator!H52/200))))</f>
        <v>0</v>
      </c>
      <c r="O52" s="54">
        <f>IF(B52=0,0,IF(I52=0,0,(VLOOKUP(A52,'Wetting Intervals'!$A$2:$Q$13,(Calculator!$B$3+9),FALSE)*(1-Calculator!H52/200))))</f>
        <v>0</v>
      </c>
      <c r="P52" s="54">
        <f t="shared" si="2"/>
        <v>0</v>
      </c>
      <c r="Q52" s="54">
        <f>VLOOKUP(A52,'ETo Values'!$A$2:$I$13,$B$3+1,FALSE)</f>
        <v>0.083</v>
      </c>
      <c r="R52" s="54">
        <f t="shared" si="10"/>
        <v>0</v>
      </c>
      <c r="S52" s="55">
        <f t="shared" si="11"/>
        <v>0</v>
      </c>
      <c r="T52" s="56"/>
      <c r="AD52" s="33">
        <f t="shared" si="8"/>
        <v>1</v>
      </c>
      <c r="AE52" s="33">
        <f t="shared" si="5"/>
        <v>1</v>
      </c>
    </row>
    <row r="53" spans="1:31" ht="12.75">
      <c r="A53" s="50" t="s">
        <v>12</v>
      </c>
      <c r="B53" s="50">
        <f t="shared" si="3"/>
        <v>0</v>
      </c>
      <c r="C53" s="50">
        <f>IF(B53=0,0,VLOOKUP(A53,Months!$A$1:$C$9,3,FALSE))</f>
        <v>0</v>
      </c>
      <c r="D53" s="33">
        <f t="shared" si="12"/>
        <v>1</v>
      </c>
      <c r="E53" s="33">
        <f t="shared" si="12"/>
        <v>1</v>
      </c>
      <c r="F53" s="50">
        <f>VLOOKUP(A53,Months!$A$1:$B$9,2,FALSE)</f>
        <v>10</v>
      </c>
      <c r="G53" s="52"/>
      <c r="H53" s="50">
        <f t="shared" si="4"/>
        <v>0</v>
      </c>
      <c r="I53" s="50">
        <f>IF(IF(B53=0,0,VLOOKUP(B53,Residue!$A$2:$K$47,Calculator!F53+2-2,FALSE))&gt;C53,C53,IF(B53=0,0,VLOOKUP(B53,Residue!$A$2:$K$47,Calculator!F53+2-2,FALSE)))</f>
        <v>0</v>
      </c>
      <c r="J53" s="50">
        <f>VLOOKUP(A53,'Wetting Intervals'!$A$2:$I$13,$B$3+1,FALSE)</f>
        <v>6</v>
      </c>
      <c r="K53" s="50">
        <f t="shared" si="7"/>
        <v>1</v>
      </c>
      <c r="L53" s="53">
        <f>IF(B53=0,0,HLOOKUP(Calculator!B53,'Kc Values'!$B$2:$AU$14,F53+1,FALSE))</f>
        <v>0</v>
      </c>
      <c r="M53" s="54">
        <f>IF(I53&gt;0,(MAX(0,'Kc Values'!$B$3-'Kc Values'!$B$3*Calculator!H53/200)),0)</f>
        <v>0</v>
      </c>
      <c r="N53" s="54">
        <f>IF(B53=$W$34,0,IF(OR(B53=0,L53=0),0,MAX(0,K53*HLOOKUP($B$2,'Wet Soil Factor'!$B$1:$G$31,J53+1)*(1-L53)*(1-Calculator!H53/200))))</f>
        <v>0</v>
      </c>
      <c r="O53" s="54">
        <f>IF(B53=0,0,IF(I53=0,0,(VLOOKUP(A53,'Wetting Intervals'!$A$2:$Q$13,(Calculator!$B$3+9),FALSE)*(1-Calculator!H53/200))))</f>
        <v>0</v>
      </c>
      <c r="P53" s="54">
        <f t="shared" si="2"/>
        <v>0</v>
      </c>
      <c r="Q53" s="54">
        <f>VLOOKUP(A53,'ETo Values'!$A$2:$I$13,$B$3+1,FALSE)</f>
        <v>0.083</v>
      </c>
      <c r="R53" s="54">
        <f t="shared" si="10"/>
        <v>0</v>
      </c>
      <c r="S53" s="55">
        <f t="shared" si="11"/>
        <v>0</v>
      </c>
      <c r="T53" s="56"/>
      <c r="AD53" s="33">
        <f t="shared" si="8"/>
        <v>1</v>
      </c>
      <c r="AE53" s="33">
        <f t="shared" si="5"/>
        <v>1</v>
      </c>
    </row>
    <row r="54" spans="1:31" ht="12.75">
      <c r="A54" s="50" t="s">
        <v>13</v>
      </c>
      <c r="B54" s="50">
        <f t="shared" si="3"/>
        <v>0</v>
      </c>
      <c r="C54" s="50">
        <f>IF(B54=0,0,VLOOKUP(A54,Months!$A$1:$C$9,3,FALSE))</f>
        <v>0</v>
      </c>
      <c r="D54" s="33">
        <f t="shared" si="12"/>
        <v>1</v>
      </c>
      <c r="E54" s="33">
        <f t="shared" si="12"/>
        <v>1</v>
      </c>
      <c r="F54" s="50">
        <f>VLOOKUP(A54,Months!$A$1:$B$9,2,FALSE)</f>
        <v>11</v>
      </c>
      <c r="G54" s="52"/>
      <c r="H54" s="50">
        <f t="shared" si="4"/>
        <v>0</v>
      </c>
      <c r="I54" s="50">
        <f>IF(IF(B54=0,0,VLOOKUP(B54,Residue!$A$2:$K$47,Calculator!F54+2-2,FALSE))&gt;C54,C54,IF(B54=0,0,VLOOKUP(B54,Residue!$A$2:$K$47,Calculator!F54+2-2,FALSE)))</f>
        <v>0</v>
      </c>
      <c r="J54" s="50">
        <f>VLOOKUP(A54,'Wetting Intervals'!$A$2:$I$13,$B$3+1,FALSE)</f>
        <v>8</v>
      </c>
      <c r="K54" s="50">
        <f t="shared" si="7"/>
        <v>1</v>
      </c>
      <c r="L54" s="53">
        <f>IF(B54=0,0,HLOOKUP(Calculator!B54,'Kc Values'!$B$2:$AU$14,F54+1,FALSE))</f>
        <v>0</v>
      </c>
      <c r="M54" s="54">
        <f>IF(I54&gt;0,(MAX(0,'Kc Values'!$B$3-'Kc Values'!$B$3*Calculator!H54/200)),0)</f>
        <v>0</v>
      </c>
      <c r="N54" s="54">
        <f>IF(B54=$W$34,0,IF(OR(B54=0,L54=0),0,MAX(0,K54*HLOOKUP($B$2,'Wet Soil Factor'!$B$1:$G$31,J54+1)*(1-L54)*(1-Calculator!H54/200))))</f>
        <v>0</v>
      </c>
      <c r="O54" s="54">
        <f>IF(B54=0,0,IF(I54=0,0,(VLOOKUP(A54,'Wetting Intervals'!$A$2:$Q$13,(Calculator!$B$3+9),FALSE)*(1-Calculator!H54/200))))</f>
        <v>0</v>
      </c>
      <c r="P54" s="54">
        <f t="shared" si="2"/>
        <v>0</v>
      </c>
      <c r="Q54" s="54">
        <f>VLOOKUP(A54,'ETo Values'!$A$2:$I$13,$B$3+1,FALSE)</f>
        <v>0.02</v>
      </c>
      <c r="R54" s="54">
        <f t="shared" si="10"/>
        <v>0</v>
      </c>
      <c r="S54" s="55">
        <f t="shared" si="11"/>
        <v>0</v>
      </c>
      <c r="T54" s="56"/>
      <c r="AD54" s="33">
        <f t="shared" si="8"/>
        <v>1</v>
      </c>
      <c r="AE54" s="33">
        <f t="shared" si="5"/>
        <v>1</v>
      </c>
    </row>
    <row r="55" spans="1:31" ht="12.75">
      <c r="A55" s="50" t="s">
        <v>13</v>
      </c>
      <c r="B55" s="50">
        <f t="shared" si="3"/>
        <v>0</v>
      </c>
      <c r="C55" s="50">
        <f>IF(B55=0,0,VLOOKUP(A55,Months!$A$1:$C$9,3,FALSE))</f>
        <v>0</v>
      </c>
      <c r="D55" s="33">
        <f t="shared" si="12"/>
        <v>1</v>
      </c>
      <c r="E55" s="33">
        <f t="shared" si="12"/>
        <v>1</v>
      </c>
      <c r="F55" s="50">
        <f>VLOOKUP(A55,Months!$A$1:$B$9,2,FALSE)</f>
        <v>11</v>
      </c>
      <c r="G55" s="52"/>
      <c r="H55" s="50">
        <f t="shared" si="4"/>
        <v>0</v>
      </c>
      <c r="I55" s="50">
        <f>IF(IF(B55=0,0,VLOOKUP(B55,Residue!$A$2:$K$47,Calculator!F55+2-2,FALSE))&gt;C55,C55,IF(B55=0,0,VLOOKUP(B55,Residue!$A$2:$K$47,Calculator!F55+2-2,FALSE)))</f>
        <v>0</v>
      </c>
      <c r="J55" s="50">
        <f>VLOOKUP(A55,'Wetting Intervals'!$A$2:$I$13,$B$3+1,FALSE)</f>
        <v>8</v>
      </c>
      <c r="K55" s="50">
        <f t="shared" si="7"/>
        <v>1</v>
      </c>
      <c r="L55" s="53">
        <f>IF(B55=0,0,HLOOKUP(Calculator!B55,'Kc Values'!$B$2:$AU$14,F55+1,FALSE))</f>
        <v>0</v>
      </c>
      <c r="M55" s="54">
        <f>IF(I55&gt;0,(MAX(0,'Kc Values'!$B$3-'Kc Values'!$B$3*Calculator!H55/200)),0)</f>
        <v>0</v>
      </c>
      <c r="N55" s="54">
        <f>IF(B55=$W$34,0,IF(OR(B55=0,L55=0),0,MAX(0,K55*HLOOKUP($B$2,'Wet Soil Factor'!$B$1:$G$31,J55+1)*(1-L55)*(1-Calculator!H55/200))))</f>
        <v>0</v>
      </c>
      <c r="O55" s="54">
        <f>IF(B55=0,0,IF(I55=0,0,(VLOOKUP(A55,'Wetting Intervals'!$A$2:$Q$13,(Calculator!$B$3+9),FALSE)*(1-Calculator!H55/200))))</f>
        <v>0</v>
      </c>
      <c r="P55" s="54">
        <f t="shared" si="2"/>
        <v>0</v>
      </c>
      <c r="Q55" s="54">
        <f>VLOOKUP(A55,'ETo Values'!$A$2:$I$13,$B$3+1,FALSE)</f>
        <v>0.02</v>
      </c>
      <c r="R55" s="54">
        <f t="shared" si="10"/>
        <v>0</v>
      </c>
      <c r="S55" s="55">
        <f t="shared" si="11"/>
        <v>0</v>
      </c>
      <c r="T55" s="56"/>
      <c r="AD55" s="33">
        <f t="shared" si="8"/>
        <v>1</v>
      </c>
      <c r="AE55" s="33">
        <f t="shared" si="5"/>
        <v>1</v>
      </c>
    </row>
    <row r="56" spans="1:31" ht="12.75">
      <c r="A56" s="50" t="s">
        <v>13</v>
      </c>
      <c r="B56" s="50">
        <f t="shared" si="3"/>
        <v>0</v>
      </c>
      <c r="C56" s="50">
        <f>IF(B56=0,0,VLOOKUP(A56,Months!$A$1:$C$9,3,FALSE))</f>
        <v>0</v>
      </c>
      <c r="D56" s="33">
        <f t="shared" si="12"/>
        <v>1</v>
      </c>
      <c r="E56" s="33">
        <f t="shared" si="12"/>
        <v>1</v>
      </c>
      <c r="F56" s="50">
        <f>VLOOKUP(A56,Months!$A$1:$B$9,2,FALSE)</f>
        <v>11</v>
      </c>
      <c r="G56" s="52"/>
      <c r="H56" s="50">
        <f t="shared" si="4"/>
        <v>0</v>
      </c>
      <c r="I56" s="50">
        <f>IF(IF(B56=0,0,VLOOKUP(B56,Residue!$A$2:$K$47,Calculator!F56+2-2,FALSE))&gt;C56,C56,IF(B56=0,0,VLOOKUP(B56,Residue!$A$2:$K$47,Calculator!F56+2-2,FALSE)))</f>
        <v>0</v>
      </c>
      <c r="J56" s="50">
        <f>VLOOKUP(A56,'Wetting Intervals'!$A$2:$I$13,$B$3+1,FALSE)</f>
        <v>8</v>
      </c>
      <c r="K56" s="50">
        <f t="shared" si="7"/>
        <v>1</v>
      </c>
      <c r="L56" s="53">
        <f>IF(B56=0,0,HLOOKUP(Calculator!B56,'Kc Values'!$B$2:$AU$14,F56+1,FALSE))</f>
        <v>0</v>
      </c>
      <c r="M56" s="54">
        <f>IF(I56&gt;0,(MAX(0,'Kc Values'!$B$3-'Kc Values'!$B$3*Calculator!H56/200)),0)</f>
        <v>0</v>
      </c>
      <c r="N56" s="54">
        <f>IF(B56=$W$34,0,IF(OR(B56=0,L56=0),0,MAX(0,K56*HLOOKUP($B$2,'Wet Soil Factor'!$B$1:$G$31,J56+1)*(1-L56)*(1-Calculator!H56/200))))</f>
        <v>0</v>
      </c>
      <c r="O56" s="54">
        <f>IF(B56=0,0,IF(I56=0,0,(VLOOKUP(A56,'Wetting Intervals'!$A$2:$Q$13,(Calculator!$B$3+9),FALSE)*(1-Calculator!H56/200))))</f>
        <v>0</v>
      </c>
      <c r="P56" s="54">
        <f t="shared" si="2"/>
        <v>0</v>
      </c>
      <c r="Q56" s="54">
        <f>VLOOKUP(A56,'ETo Values'!$A$2:$I$13,$B$3+1,FALSE)</f>
        <v>0.02</v>
      </c>
      <c r="R56" s="54">
        <f t="shared" si="10"/>
        <v>0</v>
      </c>
      <c r="S56" s="55">
        <f t="shared" si="11"/>
        <v>0</v>
      </c>
      <c r="T56" s="56"/>
      <c r="AD56" s="33">
        <f t="shared" si="8"/>
        <v>1</v>
      </c>
      <c r="AE56" s="33">
        <f t="shared" si="5"/>
        <v>1</v>
      </c>
    </row>
    <row r="57" spans="1:31" ht="12.75">
      <c r="A57" s="50" t="s">
        <v>13</v>
      </c>
      <c r="B57" s="50">
        <f t="shared" si="3"/>
        <v>0</v>
      </c>
      <c r="C57" s="50">
        <f>IF(B57=0,0,VLOOKUP(A57,Months!$A$1:$C$9,3,FALSE))</f>
        <v>0</v>
      </c>
      <c r="D57" s="33">
        <f t="shared" si="12"/>
        <v>1</v>
      </c>
      <c r="E57" s="33">
        <f t="shared" si="12"/>
        <v>1</v>
      </c>
      <c r="F57" s="50">
        <f>VLOOKUP(A57,Months!$A$1:$B$9,2,FALSE)</f>
        <v>11</v>
      </c>
      <c r="G57" s="52"/>
      <c r="H57" s="50">
        <f t="shared" si="4"/>
        <v>0</v>
      </c>
      <c r="I57" s="50">
        <f>IF(IF(B57=0,0,VLOOKUP(B57,Residue!$A$2:$K$47,Calculator!F57+2-2,FALSE))&gt;C57,C57,IF(B57=0,0,VLOOKUP(B57,Residue!$A$2:$K$47,Calculator!F57+2-2,FALSE)))</f>
        <v>0</v>
      </c>
      <c r="J57" s="50">
        <f>VLOOKUP(A57,'Wetting Intervals'!$A$2:$I$13,$B$3+1,FALSE)</f>
        <v>8</v>
      </c>
      <c r="K57" s="50">
        <f t="shared" si="7"/>
        <v>1</v>
      </c>
      <c r="L57" s="53">
        <f>IF(B57=0,0,HLOOKUP(Calculator!B57,'Kc Values'!$B$2:$AU$14,F57+1,FALSE))</f>
        <v>0</v>
      </c>
      <c r="M57" s="54">
        <f>IF(I57&gt;0,(MAX(0,'Kc Values'!$B$3-'Kc Values'!$B$3*Calculator!H57/200)),0)</f>
        <v>0</v>
      </c>
      <c r="N57" s="54">
        <f>IF(B57=$W$34,0,IF(OR(B57=0,L57=0),0,MAX(0,K57*HLOOKUP($B$2,'Wet Soil Factor'!$B$1:$G$31,J57+1)*(1-L57)*(1-Calculator!H57/200))))</f>
        <v>0</v>
      </c>
      <c r="O57" s="54">
        <f>IF(B57=0,0,IF(I57=0,0,(VLOOKUP(A57,'Wetting Intervals'!$A$2:$Q$13,(Calculator!$B$3+9),FALSE)*(1-Calculator!H57/200))))</f>
        <v>0</v>
      </c>
      <c r="P57" s="54">
        <f t="shared" si="2"/>
        <v>0</v>
      </c>
      <c r="Q57" s="54">
        <f>VLOOKUP(A57,'ETo Values'!$A$2:$I$13,$B$3+1,FALSE)</f>
        <v>0.02</v>
      </c>
      <c r="R57" s="54">
        <f t="shared" si="10"/>
        <v>0</v>
      </c>
      <c r="S57" s="55">
        <f t="shared" si="11"/>
        <v>0</v>
      </c>
      <c r="T57" s="56"/>
      <c r="AD57" s="33">
        <f t="shared" si="8"/>
        <v>1</v>
      </c>
      <c r="AE57" s="33">
        <f t="shared" si="5"/>
        <v>1</v>
      </c>
    </row>
    <row r="58" spans="1:31" ht="12.75">
      <c r="A58" s="50" t="s">
        <v>13</v>
      </c>
      <c r="B58" s="50">
        <f t="shared" si="3"/>
        <v>0</v>
      </c>
      <c r="C58" s="50">
        <f>IF(B58=0,0,VLOOKUP(A58,Months!$A$1:$C$9,3,FALSE))</f>
        <v>0</v>
      </c>
      <c r="D58" s="33">
        <f t="shared" si="12"/>
        <v>1</v>
      </c>
      <c r="E58" s="33">
        <f t="shared" si="12"/>
        <v>1</v>
      </c>
      <c r="F58" s="50">
        <f>VLOOKUP(A58,Months!$A$1:$B$9,2,FALSE)</f>
        <v>11</v>
      </c>
      <c r="G58" s="52"/>
      <c r="H58" s="50">
        <f t="shared" si="4"/>
        <v>0</v>
      </c>
      <c r="I58" s="50">
        <f>IF(IF(B58=0,0,VLOOKUP(B58,Residue!$A$2:$K$47,Calculator!F58+2-2,FALSE))&gt;C58,C58,IF(B58=0,0,VLOOKUP(B58,Residue!$A$2:$K$47,Calculator!F58+2-2,FALSE)))</f>
        <v>0</v>
      </c>
      <c r="J58" s="50">
        <f>VLOOKUP(A58,'Wetting Intervals'!$A$2:$I$13,$B$3+1,FALSE)</f>
        <v>8</v>
      </c>
      <c r="K58" s="50">
        <f t="shared" si="7"/>
        <v>1</v>
      </c>
      <c r="L58" s="53">
        <f>IF(B58=0,0,HLOOKUP(Calculator!B58,'Kc Values'!$B$2:$AU$14,F58+1,FALSE))</f>
        <v>0</v>
      </c>
      <c r="M58" s="54">
        <f>IF(I58&gt;0,(MAX(0,'Kc Values'!$B$3-'Kc Values'!$B$3*Calculator!H58/200)),0)</f>
        <v>0</v>
      </c>
      <c r="N58" s="54">
        <f>IF(B58=$W$34,0,IF(OR(B58=0,L58=0),0,MAX(0,K58*HLOOKUP($B$2,'Wet Soil Factor'!$B$1:$G$31,J58+1)*(1-L58)*(1-Calculator!H58/200))))</f>
        <v>0</v>
      </c>
      <c r="O58" s="54">
        <f>IF(B58=0,0,IF(I58=0,0,(VLOOKUP(A58,'Wetting Intervals'!$A$2:$Q$13,(Calculator!$B$3+9),FALSE)*(1-Calculator!H58/200))))</f>
        <v>0</v>
      </c>
      <c r="P58" s="54">
        <f t="shared" si="2"/>
        <v>0</v>
      </c>
      <c r="Q58" s="54">
        <f>VLOOKUP(A58,'ETo Values'!$A$2:$I$13,$B$3+1,FALSE)</f>
        <v>0.02</v>
      </c>
      <c r="R58" s="54">
        <f t="shared" si="10"/>
        <v>0</v>
      </c>
      <c r="S58" s="55">
        <f t="shared" si="11"/>
        <v>0</v>
      </c>
      <c r="T58" s="56"/>
      <c r="AD58" s="33">
        <f t="shared" si="8"/>
        <v>1</v>
      </c>
      <c r="AE58" s="33">
        <f t="shared" si="5"/>
        <v>1</v>
      </c>
    </row>
    <row r="59" spans="1:31" ht="13.5" thickBot="1">
      <c r="A59" s="50" t="s">
        <v>13</v>
      </c>
      <c r="B59" s="50">
        <f t="shared" si="3"/>
        <v>0</v>
      </c>
      <c r="C59" s="50">
        <f>IF(B59=0,0,VLOOKUP(A59,Months!$A$1:$C$9,3,FALSE))</f>
        <v>0</v>
      </c>
      <c r="D59" s="33">
        <f t="shared" si="12"/>
        <v>1</v>
      </c>
      <c r="E59" s="33">
        <f t="shared" si="12"/>
        <v>1</v>
      </c>
      <c r="F59" s="50">
        <f>VLOOKUP(A59,Months!$A$1:$B$9,2,FALSE)</f>
        <v>11</v>
      </c>
      <c r="G59" s="52"/>
      <c r="H59" s="50">
        <f t="shared" si="4"/>
        <v>0</v>
      </c>
      <c r="I59" s="50">
        <f>IF(IF(B59=0,0,VLOOKUP(B59,Residue!$A$2:$K$47,Calculator!F59+2-2,FALSE))&gt;C59,C59,IF(B59=0,0,VLOOKUP(B59,Residue!$A$2:$K$47,Calculator!F59+2-2,FALSE)))</f>
        <v>0</v>
      </c>
      <c r="J59" s="50">
        <f>VLOOKUP(A59,'Wetting Intervals'!$A$2:$I$13,$B$3+1,FALSE)</f>
        <v>8</v>
      </c>
      <c r="K59" s="50">
        <f t="shared" si="7"/>
        <v>1</v>
      </c>
      <c r="L59" s="53">
        <f>IF(B59=0,0,HLOOKUP(Calculator!B59,'Kc Values'!$B$2:$AU$14,F59+1,FALSE))</f>
        <v>0</v>
      </c>
      <c r="M59" s="54">
        <f>IF(I59&gt;0,(MAX(0,'Kc Values'!$B$3-'Kc Values'!$B$3*Calculator!H59/200)),0)</f>
        <v>0</v>
      </c>
      <c r="N59" s="54">
        <f>IF(B59=$W$34,0,IF(OR(B59=0,L59=0),0,MAX(0,K59*HLOOKUP($B$2,'Wet Soil Factor'!$B$1:$G$31,J59+1)*(1-L59)*(1-Calculator!H59/200))))</f>
        <v>0</v>
      </c>
      <c r="O59" s="54">
        <f>IF(B59=0,0,IF(I59=0,0,(VLOOKUP(A59,'Wetting Intervals'!$A$2:$Q$13,(Calculator!$B$3+9),FALSE)*(1-Calculator!H59/200))))</f>
        <v>0</v>
      </c>
      <c r="P59" s="54">
        <f t="shared" si="2"/>
        <v>0</v>
      </c>
      <c r="Q59" s="58">
        <f>VLOOKUP(A59,'ETo Values'!$A$2:$I$13,$B$3+1,FALSE)</f>
        <v>0.02</v>
      </c>
      <c r="R59" s="58">
        <f t="shared" si="10"/>
        <v>0</v>
      </c>
      <c r="S59" s="59">
        <f t="shared" si="11"/>
        <v>0</v>
      </c>
      <c r="T59" s="56"/>
      <c r="AD59" s="33">
        <f t="shared" si="8"/>
        <v>1</v>
      </c>
      <c r="AE59" s="33">
        <f t="shared" si="5"/>
        <v>1</v>
      </c>
    </row>
    <row r="60" spans="4:19" ht="13.5" thickBot="1">
      <c r="D60" s="38"/>
      <c r="E60" s="38"/>
      <c r="R60" s="60" t="s">
        <v>59</v>
      </c>
      <c r="S60" s="61">
        <f>SUM(S6:S59)</f>
        <v>0</v>
      </c>
    </row>
    <row r="61" spans="3:19" ht="13.5" thickBot="1">
      <c r="C61" s="62"/>
      <c r="D61" s="63"/>
      <c r="E61" s="64" t="s">
        <v>111</v>
      </c>
      <c r="F61" s="63"/>
      <c r="G61" s="63"/>
      <c r="H61" s="63"/>
      <c r="I61" s="65" t="s">
        <v>110</v>
      </c>
      <c r="J61" s="66">
        <f aca="true" t="shared" si="13" ref="J61:J66">SUM(S54,S48,S42,S36,S30,S24,S18,S12,S6)</f>
        <v>0</v>
      </c>
      <c r="R61" s="60" t="s">
        <v>60</v>
      </c>
      <c r="S61" s="61">
        <f>SUM(S6:S35)</f>
        <v>0</v>
      </c>
    </row>
    <row r="62" spans="3:10" ht="12.75">
      <c r="C62" s="67"/>
      <c r="D62" s="68"/>
      <c r="E62" s="69" t="s">
        <v>112</v>
      </c>
      <c r="F62" s="68"/>
      <c r="G62" s="68"/>
      <c r="H62" s="68"/>
      <c r="I62" s="44" t="s">
        <v>110</v>
      </c>
      <c r="J62" s="70">
        <f t="shared" si="13"/>
        <v>0</v>
      </c>
    </row>
    <row r="63" spans="3:10" ht="12.75">
      <c r="C63" s="67"/>
      <c r="D63" s="68"/>
      <c r="E63" s="68"/>
      <c r="F63" s="68"/>
      <c r="G63" s="68"/>
      <c r="H63" s="68"/>
      <c r="I63" s="44" t="s">
        <v>110</v>
      </c>
      <c r="J63" s="70">
        <f t="shared" si="13"/>
        <v>0</v>
      </c>
    </row>
    <row r="64" spans="3:10" ht="12.75" customHeight="1">
      <c r="C64" s="67"/>
      <c r="D64" s="68"/>
      <c r="E64" s="68"/>
      <c r="F64" s="68"/>
      <c r="G64" s="68"/>
      <c r="H64" s="68"/>
      <c r="I64" s="44" t="s">
        <v>110</v>
      </c>
      <c r="J64" s="70">
        <f t="shared" si="13"/>
        <v>0</v>
      </c>
    </row>
    <row r="65" spans="3:10" ht="12.75" customHeight="1">
      <c r="C65" s="67"/>
      <c r="D65" s="68"/>
      <c r="E65" s="68"/>
      <c r="F65" s="68"/>
      <c r="G65" s="68"/>
      <c r="H65" s="68"/>
      <c r="I65" s="44" t="s">
        <v>110</v>
      </c>
      <c r="J65" s="70">
        <f t="shared" si="13"/>
        <v>0</v>
      </c>
    </row>
    <row r="66" spans="3:10" ht="13.5" customHeight="1" thickBot="1">
      <c r="C66" s="71"/>
      <c r="D66" s="72"/>
      <c r="E66" s="72"/>
      <c r="F66" s="72"/>
      <c r="G66" s="72"/>
      <c r="H66" s="72"/>
      <c r="I66" s="73" t="s">
        <v>110</v>
      </c>
      <c r="J66" s="74">
        <f t="shared" si="13"/>
        <v>0</v>
      </c>
    </row>
    <row r="67" spans="4:10" ht="13.5" customHeight="1" thickBot="1">
      <c r="D67" s="38"/>
      <c r="E67" s="38"/>
      <c r="J67" s="75"/>
    </row>
    <row r="68" spans="3:10" ht="12.75" customHeight="1">
      <c r="C68" s="62"/>
      <c r="D68" s="63"/>
      <c r="E68" s="64" t="s">
        <v>111</v>
      </c>
      <c r="F68" s="63"/>
      <c r="G68" s="63"/>
      <c r="H68" s="63"/>
      <c r="I68" s="65" t="s">
        <v>110</v>
      </c>
      <c r="J68" s="66">
        <f aca="true" t="shared" si="14" ref="J68:J73">SUM(S6,S12,S18,S24,S30)</f>
        <v>0</v>
      </c>
    </row>
    <row r="69" spans="3:10" ht="12.75" customHeight="1">
      <c r="C69" s="67"/>
      <c r="D69" s="68"/>
      <c r="E69" s="69" t="s">
        <v>113</v>
      </c>
      <c r="F69" s="68"/>
      <c r="G69" s="68"/>
      <c r="H69" s="68"/>
      <c r="I69" s="44" t="s">
        <v>110</v>
      </c>
      <c r="J69" s="70">
        <f t="shared" si="14"/>
        <v>0</v>
      </c>
    </row>
    <row r="70" spans="3:10" ht="12.75">
      <c r="C70" s="67"/>
      <c r="D70" s="68"/>
      <c r="E70" s="68"/>
      <c r="F70" s="68"/>
      <c r="G70" s="68"/>
      <c r="H70" s="68"/>
      <c r="I70" s="44" t="s">
        <v>110</v>
      </c>
      <c r="J70" s="70">
        <f t="shared" si="14"/>
        <v>0</v>
      </c>
    </row>
    <row r="71" spans="3:15" ht="12.75">
      <c r="C71" s="67"/>
      <c r="D71" s="68"/>
      <c r="E71" s="68"/>
      <c r="F71" s="68"/>
      <c r="G71" s="68"/>
      <c r="H71" s="68"/>
      <c r="I71" s="44" t="s">
        <v>110</v>
      </c>
      <c r="J71" s="70">
        <f t="shared" si="14"/>
        <v>0</v>
      </c>
      <c r="O71" s="75"/>
    </row>
    <row r="72" spans="3:10" ht="12.75">
      <c r="C72" s="67"/>
      <c r="D72" s="68"/>
      <c r="E72" s="68"/>
      <c r="F72" s="68"/>
      <c r="G72" s="68"/>
      <c r="H72" s="68"/>
      <c r="I72" s="44" t="s">
        <v>110</v>
      </c>
      <c r="J72" s="70">
        <f t="shared" si="14"/>
        <v>0</v>
      </c>
    </row>
    <row r="73" spans="3:10" ht="13.5" thickBot="1">
      <c r="C73" s="71"/>
      <c r="D73" s="72"/>
      <c r="E73" s="72"/>
      <c r="F73" s="72"/>
      <c r="G73" s="72"/>
      <c r="H73" s="72"/>
      <c r="I73" s="73" t="s">
        <v>110</v>
      </c>
      <c r="J73" s="74">
        <f t="shared" si="14"/>
        <v>0</v>
      </c>
    </row>
    <row r="74" spans="4:5" ht="12.75">
      <c r="D74" s="38"/>
      <c r="E74" s="38"/>
    </row>
  </sheetData>
  <sheetProtection sheet="1" objects="1" scenarios="1"/>
  <mergeCells count="2">
    <mergeCell ref="D1:E1"/>
    <mergeCell ref="V5:Y5"/>
  </mergeCells>
  <dataValidations count="5">
    <dataValidation type="list" allowBlank="1" showInputMessage="1" showErrorMessage="1" sqref="B3">
      <formula1>$V$6:$V$13</formula1>
    </dataValidation>
    <dataValidation type="list" allowBlank="1" showInputMessage="1" showErrorMessage="1" sqref="B2">
      <formula1>$X$6:$X$11</formula1>
    </dataValidation>
    <dataValidation type="list" allowBlank="1" showInputMessage="1" showErrorMessage="1" sqref="B4">
      <formula1>$Y$6:$Y$7</formula1>
    </dataValidation>
    <dataValidation type="list" allowBlank="1" showErrorMessage="1" sqref="B6:B11">
      <formula1>$W$6:$W$51</formula1>
    </dataValidation>
    <dataValidation type="list" allowBlank="1" showInputMessage="1" showErrorMessage="1" sqref="B12:B59">
      <formula1>$W$6:$W$51</formula1>
    </dataValidation>
  </dataValidations>
  <printOptions/>
  <pageMargins left="0.75" right="0.75" top="0.75" bottom="0.5" header="0.5" footer="0.5"/>
  <pageSetup fitToHeight="1" fitToWidth="1" horizontalDpi="300" verticalDpi="300" orientation="portrait" scale="4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13"/>
  <sheetViews>
    <sheetView workbookViewId="0" topLeftCell="A1">
      <selection activeCell="G14" sqref="G14"/>
    </sheetView>
  </sheetViews>
  <sheetFormatPr defaultColWidth="9.140625" defaultRowHeight="12.75"/>
  <sheetData>
    <row r="1" spans="1:9" ht="12.75">
      <c r="A1" t="s">
        <v>0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ht="12.75">
      <c r="A2" t="s">
        <v>3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</row>
    <row r="3" spans="1:9" ht="12.75">
      <c r="A3" t="s">
        <v>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</row>
    <row r="4" spans="1:9" ht="12.75">
      <c r="A4" t="s">
        <v>5</v>
      </c>
      <c r="B4" s="7">
        <v>0.053</v>
      </c>
      <c r="C4" s="7">
        <v>0.048</v>
      </c>
      <c r="D4" s="7">
        <v>0.034</v>
      </c>
      <c r="E4" s="7">
        <v>0.041</v>
      </c>
      <c r="F4" s="7">
        <v>0.046</v>
      </c>
      <c r="G4" s="7">
        <v>0.032</v>
      </c>
      <c r="H4" s="7">
        <v>0.031</v>
      </c>
      <c r="I4" s="7">
        <v>0.041</v>
      </c>
    </row>
    <row r="5" spans="1:9" ht="12.75">
      <c r="A5" t="s">
        <v>6</v>
      </c>
      <c r="B5" s="7">
        <v>0.115</v>
      </c>
      <c r="C5" s="7">
        <v>0.116</v>
      </c>
      <c r="D5" s="7">
        <v>0.093</v>
      </c>
      <c r="E5" s="7">
        <v>0.109</v>
      </c>
      <c r="F5" s="7">
        <v>0.116</v>
      </c>
      <c r="G5" s="7">
        <v>0.101</v>
      </c>
      <c r="H5" s="7">
        <v>0.1</v>
      </c>
      <c r="I5" s="7">
        <v>0.107</v>
      </c>
    </row>
    <row r="6" spans="1:9" ht="12.75">
      <c r="A6" t="s">
        <v>7</v>
      </c>
      <c r="B6" s="7">
        <v>0.175</v>
      </c>
      <c r="C6" s="7">
        <v>0.164</v>
      </c>
      <c r="D6" s="7">
        <v>0.146</v>
      </c>
      <c r="E6" s="7">
        <v>0.156</v>
      </c>
      <c r="F6" s="7">
        <v>0.161</v>
      </c>
      <c r="G6" s="7">
        <v>0.148</v>
      </c>
      <c r="H6" s="7">
        <v>0.151</v>
      </c>
      <c r="I6" s="7">
        <v>0.155</v>
      </c>
    </row>
    <row r="7" spans="1:9" ht="12.75">
      <c r="A7" t="s">
        <v>8</v>
      </c>
      <c r="B7" s="7">
        <v>0.245</v>
      </c>
      <c r="C7" s="7">
        <v>0.231</v>
      </c>
      <c r="D7" s="7">
        <v>0.209</v>
      </c>
      <c r="E7" s="7">
        <v>0.22</v>
      </c>
      <c r="F7" s="7">
        <v>0.225</v>
      </c>
      <c r="G7" s="7">
        <v>0.213</v>
      </c>
      <c r="H7" s="7">
        <v>0.213</v>
      </c>
      <c r="I7" s="7">
        <v>0.217</v>
      </c>
    </row>
    <row r="8" spans="1:9" ht="12.75">
      <c r="A8" t="s">
        <v>9</v>
      </c>
      <c r="B8" s="7">
        <v>0.285</v>
      </c>
      <c r="C8" s="7">
        <v>0.275</v>
      </c>
      <c r="D8" s="7">
        <v>0.247</v>
      </c>
      <c r="E8" s="7">
        <v>0.232</v>
      </c>
      <c r="F8" s="7">
        <v>0.218</v>
      </c>
      <c r="G8" s="7">
        <v>0.21</v>
      </c>
      <c r="H8" s="7">
        <v>0.215</v>
      </c>
      <c r="I8" s="7">
        <v>0.218</v>
      </c>
    </row>
    <row r="9" spans="1:9" ht="12.75">
      <c r="A9" t="s">
        <v>10</v>
      </c>
      <c r="B9" s="7">
        <v>0.242</v>
      </c>
      <c r="C9" s="7">
        <v>0.23</v>
      </c>
      <c r="D9" s="7">
        <v>0.206</v>
      </c>
      <c r="E9" s="7">
        <v>0.195</v>
      </c>
      <c r="F9" s="7">
        <v>0.187</v>
      </c>
      <c r="G9" s="7">
        <v>0.178</v>
      </c>
      <c r="H9" s="7">
        <v>0.178</v>
      </c>
      <c r="I9" s="7">
        <v>0.181</v>
      </c>
    </row>
    <row r="10" spans="1:9" ht="12.75">
      <c r="A10" t="s">
        <v>11</v>
      </c>
      <c r="B10" s="7">
        <v>0.16</v>
      </c>
      <c r="C10" s="7">
        <v>0.155</v>
      </c>
      <c r="D10" s="7">
        <v>0.134</v>
      </c>
      <c r="E10" s="7">
        <v>0.139</v>
      </c>
      <c r="F10" s="7">
        <v>0.139</v>
      </c>
      <c r="G10" s="7">
        <v>0.128</v>
      </c>
      <c r="H10" s="7">
        <v>0.127</v>
      </c>
      <c r="I10" s="7">
        <v>0.133</v>
      </c>
    </row>
    <row r="11" spans="1:9" ht="12.75">
      <c r="A11" t="s">
        <v>12</v>
      </c>
      <c r="B11" s="7">
        <v>0.094</v>
      </c>
      <c r="C11" s="7">
        <v>0.091</v>
      </c>
      <c r="D11" s="7">
        <v>0.074</v>
      </c>
      <c r="E11" s="7">
        <v>0.088</v>
      </c>
      <c r="F11" s="7">
        <v>0.092</v>
      </c>
      <c r="G11" s="7">
        <v>0.079</v>
      </c>
      <c r="H11" s="7">
        <v>0.076</v>
      </c>
      <c r="I11" s="7">
        <v>0.083</v>
      </c>
    </row>
    <row r="12" spans="1:9" ht="12.75">
      <c r="A12" t="s">
        <v>13</v>
      </c>
      <c r="B12" s="7">
        <v>0.022</v>
      </c>
      <c r="C12" s="7">
        <v>0.022</v>
      </c>
      <c r="D12" s="7">
        <v>0.013</v>
      </c>
      <c r="E12" s="7">
        <v>0.016</v>
      </c>
      <c r="F12" s="7">
        <v>0.021</v>
      </c>
      <c r="G12" s="7">
        <v>0.013</v>
      </c>
      <c r="H12" s="7">
        <v>0.014</v>
      </c>
      <c r="I12" s="7">
        <v>0.02</v>
      </c>
    </row>
    <row r="13" spans="1:9" ht="12.75">
      <c r="A13" t="s">
        <v>14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W59"/>
  <sheetViews>
    <sheetView workbookViewId="0" topLeftCell="AR1">
      <selection activeCell="AI3" sqref="AI3"/>
    </sheetView>
  </sheetViews>
  <sheetFormatPr defaultColWidth="9.140625" defaultRowHeight="12.75"/>
  <cols>
    <col min="1" max="1" width="6.57421875" style="0" customWidth="1"/>
    <col min="2" max="2" width="9.421875" style="0" customWidth="1"/>
    <col min="5" max="5" width="7.7109375" style="0" customWidth="1"/>
    <col min="6" max="6" width="8.421875" style="0" customWidth="1"/>
    <col min="7" max="7" width="11.7109375" style="0" customWidth="1"/>
    <col min="8" max="8" width="12.00390625" style="0" customWidth="1"/>
    <col min="10" max="10" width="12.421875" style="0" customWidth="1"/>
    <col min="11" max="11" width="14.8515625" style="0" customWidth="1"/>
    <col min="12" max="12" width="10.28125" style="0" customWidth="1"/>
    <col min="13" max="13" width="14.28125" style="0" customWidth="1"/>
    <col min="14" max="14" width="14.57421875" style="0" customWidth="1"/>
    <col min="15" max="15" width="11.7109375" style="0" bestFit="1" customWidth="1"/>
    <col min="16" max="16" width="15.00390625" style="0" customWidth="1"/>
    <col min="17" max="17" width="17.421875" style="0" customWidth="1"/>
    <col min="18" max="18" width="14.57421875" style="0" customWidth="1"/>
    <col min="19" max="19" width="16.140625" style="0" customWidth="1"/>
    <col min="20" max="20" width="14.7109375" style="0" customWidth="1"/>
    <col min="21" max="21" width="18.8515625" style="0" customWidth="1"/>
    <col min="22" max="22" width="18.28125" style="0" customWidth="1"/>
    <col min="23" max="23" width="15.8515625" style="0" customWidth="1"/>
    <col min="24" max="24" width="17.421875" style="0" customWidth="1"/>
    <col min="25" max="25" width="16.00390625" style="0" customWidth="1"/>
    <col min="26" max="26" width="14.00390625" style="0" customWidth="1"/>
    <col min="27" max="27" width="17.57421875" style="0" customWidth="1"/>
    <col min="28" max="28" width="17.8515625" style="0" customWidth="1"/>
    <col min="29" max="29" width="13.00390625" style="0" customWidth="1"/>
    <col min="30" max="30" width="11.7109375" style="0" customWidth="1"/>
    <col min="31" max="31" width="14.421875" style="0" customWidth="1"/>
    <col min="32" max="32" width="12.57421875" style="0" customWidth="1"/>
    <col min="33" max="33" width="19.57421875" style="0" customWidth="1"/>
    <col min="34" max="34" width="11.140625" style="0" customWidth="1"/>
    <col min="35" max="35" width="18.140625" style="0" customWidth="1"/>
    <col min="36" max="36" width="23.7109375" style="0" customWidth="1"/>
    <col min="37" max="37" width="33.140625" style="0" customWidth="1"/>
    <col min="38" max="38" width="11.00390625" style="0" customWidth="1"/>
    <col min="39" max="39" width="19.421875" style="0" customWidth="1"/>
    <col min="40" max="40" width="28.8515625" style="0" customWidth="1"/>
    <col min="41" max="41" width="16.140625" style="0" customWidth="1"/>
    <col min="42" max="42" width="28.00390625" style="0" customWidth="1"/>
    <col min="43" max="43" width="37.421875" style="0" customWidth="1"/>
    <col min="44" max="44" width="15.28125" style="0" customWidth="1"/>
    <col min="45" max="45" width="23.7109375" style="0" customWidth="1"/>
    <col min="46" max="46" width="33.140625" style="0" customWidth="1"/>
    <col min="47" max="47" width="20.421875" style="0" customWidth="1"/>
    <col min="48" max="48" width="33.140625" style="0" bestFit="1" customWidth="1"/>
    <col min="49" max="49" width="20.421875" style="0" bestFit="1" customWidth="1"/>
  </cols>
  <sheetData>
    <row r="1" spans="2:49" ht="12.75">
      <c r="B1" s="2" t="s">
        <v>1</v>
      </c>
      <c r="C1" s="2" t="s">
        <v>79</v>
      </c>
      <c r="D1" s="2"/>
      <c r="E1" s="2" t="s">
        <v>65</v>
      </c>
      <c r="F1" s="2"/>
      <c r="G1" s="2"/>
      <c r="H1" s="2"/>
      <c r="I1" s="2"/>
      <c r="J1" s="2"/>
      <c r="K1" s="2"/>
      <c r="L1" s="2" t="s">
        <v>66</v>
      </c>
      <c r="M1" s="2"/>
      <c r="N1" s="2"/>
      <c r="O1" s="2"/>
      <c r="P1" s="2"/>
      <c r="Q1" s="2"/>
      <c r="R1" s="2" t="s">
        <v>80</v>
      </c>
      <c r="S1" s="2"/>
      <c r="T1" s="2"/>
      <c r="U1" s="2"/>
      <c r="V1" s="2"/>
      <c r="W1" s="2"/>
      <c r="X1" s="2"/>
      <c r="Y1" s="2"/>
      <c r="Z1" s="2" t="s">
        <v>81</v>
      </c>
      <c r="AA1" s="2"/>
      <c r="AB1" s="2"/>
      <c r="AC1" s="2"/>
      <c r="AD1" s="2" t="s">
        <v>2</v>
      </c>
      <c r="AF1" s="2" t="s">
        <v>82</v>
      </c>
      <c r="AG1" s="2"/>
      <c r="AH1" s="2"/>
      <c r="AI1" s="2"/>
      <c r="AJ1" s="2" t="s">
        <v>83</v>
      </c>
      <c r="AK1" s="2"/>
      <c r="AL1" s="2"/>
      <c r="AM1" s="2"/>
      <c r="AN1" s="2"/>
      <c r="AO1" s="2"/>
      <c r="AP1" s="2" t="s">
        <v>77</v>
      </c>
      <c r="AR1" s="2"/>
      <c r="AS1" s="2"/>
      <c r="AT1" s="2"/>
      <c r="AU1" s="2"/>
      <c r="AV1" s="2"/>
      <c r="AW1" s="2"/>
    </row>
    <row r="2" spans="1:47" ht="12.75">
      <c r="A2" s="2"/>
      <c r="B2" s="3" t="s">
        <v>1</v>
      </c>
      <c r="C2" s="27" t="s">
        <v>67</v>
      </c>
      <c r="D2" s="27" t="s">
        <v>68</v>
      </c>
      <c r="E2" s="11" t="s">
        <v>69</v>
      </c>
      <c r="F2" s="11" t="s">
        <v>70</v>
      </c>
      <c r="G2" s="11" t="s">
        <v>71</v>
      </c>
      <c r="H2" s="11" t="s">
        <v>73</v>
      </c>
      <c r="I2" s="11" t="s">
        <v>72</v>
      </c>
      <c r="J2" s="11" t="s">
        <v>74</v>
      </c>
      <c r="K2" s="11" t="s">
        <v>78</v>
      </c>
      <c r="L2" s="11" t="s">
        <v>94</v>
      </c>
      <c r="M2" s="11" t="s">
        <v>95</v>
      </c>
      <c r="N2" s="11" t="s">
        <v>96</v>
      </c>
      <c r="O2" s="11" t="s">
        <v>97</v>
      </c>
      <c r="P2" s="11" t="s">
        <v>98</v>
      </c>
      <c r="Q2" s="11" t="s">
        <v>99</v>
      </c>
      <c r="R2" s="4" t="s">
        <v>106</v>
      </c>
      <c r="S2" s="4" t="s">
        <v>61</v>
      </c>
      <c r="T2" s="4" t="s">
        <v>62</v>
      </c>
      <c r="U2" s="4" t="s">
        <v>84</v>
      </c>
      <c r="V2" s="4" t="s">
        <v>85</v>
      </c>
      <c r="W2" s="4" t="s">
        <v>107</v>
      </c>
      <c r="X2" s="4" t="s">
        <v>63</v>
      </c>
      <c r="Y2" s="4" t="s">
        <v>64</v>
      </c>
      <c r="Z2" s="3" t="s">
        <v>44</v>
      </c>
      <c r="AA2" s="11" t="s">
        <v>45</v>
      </c>
      <c r="AB2" s="11" t="s">
        <v>42</v>
      </c>
      <c r="AC2" s="11" t="s">
        <v>43</v>
      </c>
      <c r="AD2" s="11" t="s">
        <v>125</v>
      </c>
      <c r="AE2" s="3" t="s">
        <v>124</v>
      </c>
      <c r="AF2" s="3" t="s">
        <v>75</v>
      </c>
      <c r="AG2" s="3" t="s">
        <v>126</v>
      </c>
      <c r="AH2" s="3" t="s">
        <v>76</v>
      </c>
      <c r="AI2" s="3" t="s">
        <v>127</v>
      </c>
      <c r="AJ2" s="3" t="s">
        <v>89</v>
      </c>
      <c r="AK2" s="3" t="s">
        <v>86</v>
      </c>
      <c r="AL2" s="3" t="s">
        <v>87</v>
      </c>
      <c r="AM2" s="3" t="s">
        <v>90</v>
      </c>
      <c r="AN2" s="3" t="s">
        <v>88</v>
      </c>
      <c r="AO2" s="3" t="s">
        <v>91</v>
      </c>
      <c r="AP2" s="3" t="s">
        <v>102</v>
      </c>
      <c r="AQ2" s="3" t="s">
        <v>114</v>
      </c>
      <c r="AR2" s="3" t="s">
        <v>100</v>
      </c>
      <c r="AS2" s="3" t="s">
        <v>103</v>
      </c>
      <c r="AT2" s="3" t="s">
        <v>101</v>
      </c>
      <c r="AU2" s="3" t="s">
        <v>104</v>
      </c>
    </row>
    <row r="3" spans="1:47" ht="12.75">
      <c r="A3" t="s">
        <v>3</v>
      </c>
      <c r="B3" s="8">
        <v>0.25</v>
      </c>
      <c r="C3" s="28">
        <v>0</v>
      </c>
      <c r="D3" s="2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1.098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1.008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8">
        <v>1</v>
      </c>
      <c r="AA3" s="8">
        <v>0</v>
      </c>
      <c r="AB3" s="8">
        <v>0</v>
      </c>
      <c r="AC3" s="8">
        <v>0</v>
      </c>
      <c r="AD3" s="8">
        <v>0.75</v>
      </c>
      <c r="AE3" s="8">
        <v>1.05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1</v>
      </c>
      <c r="AL3" s="8">
        <v>1</v>
      </c>
      <c r="AM3" s="8">
        <v>0</v>
      </c>
      <c r="AN3" s="8">
        <v>1.05</v>
      </c>
      <c r="AO3" s="8">
        <v>0</v>
      </c>
      <c r="AP3" s="8">
        <v>0</v>
      </c>
      <c r="AQ3" s="8">
        <v>1</v>
      </c>
      <c r="AR3" s="8">
        <v>1</v>
      </c>
      <c r="AS3" s="8">
        <v>0</v>
      </c>
      <c r="AT3" s="8">
        <v>1.05</v>
      </c>
      <c r="AU3" s="8">
        <v>0</v>
      </c>
    </row>
    <row r="4" spans="1:47" ht="12.75">
      <c r="A4" t="s">
        <v>4</v>
      </c>
      <c r="B4" s="8">
        <v>0.25</v>
      </c>
      <c r="C4" s="28">
        <v>0</v>
      </c>
      <c r="D4" s="2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1.15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1.15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8">
        <v>1</v>
      </c>
      <c r="AA4" s="8">
        <v>0</v>
      </c>
      <c r="AB4" s="8">
        <v>0</v>
      </c>
      <c r="AC4" s="8">
        <v>0</v>
      </c>
      <c r="AD4" s="8">
        <v>0.75</v>
      </c>
      <c r="AE4" s="8">
        <v>1.05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1</v>
      </c>
      <c r="AL4" s="8">
        <v>1</v>
      </c>
      <c r="AM4" s="8">
        <v>0</v>
      </c>
      <c r="AN4" s="8">
        <v>1.05</v>
      </c>
      <c r="AO4" s="8">
        <v>0</v>
      </c>
      <c r="AP4" s="8">
        <v>0</v>
      </c>
      <c r="AQ4" s="8">
        <v>1</v>
      </c>
      <c r="AR4" s="8">
        <v>1</v>
      </c>
      <c r="AS4" s="8">
        <v>0</v>
      </c>
      <c r="AT4" s="8">
        <v>1.05</v>
      </c>
      <c r="AU4" s="8">
        <v>0</v>
      </c>
    </row>
    <row r="5" spans="1:47" ht="12.75">
      <c r="A5" t="s">
        <v>5</v>
      </c>
      <c r="B5" s="8">
        <v>0.25</v>
      </c>
      <c r="C5" s="28">
        <v>0.465</v>
      </c>
      <c r="D5" s="28">
        <v>0.438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1.15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1.15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8">
        <v>1</v>
      </c>
      <c r="AA5" s="8">
        <v>0</v>
      </c>
      <c r="AB5" s="8">
        <v>0</v>
      </c>
      <c r="AC5" s="8">
        <v>0</v>
      </c>
      <c r="AD5" s="8">
        <v>0.75</v>
      </c>
      <c r="AE5" s="8">
        <v>1.05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</v>
      </c>
      <c r="AL5" s="8">
        <v>1</v>
      </c>
      <c r="AM5" s="8">
        <v>0</v>
      </c>
      <c r="AN5" s="8">
        <v>1.05</v>
      </c>
      <c r="AO5" s="8">
        <v>0</v>
      </c>
      <c r="AP5" s="8">
        <v>0</v>
      </c>
      <c r="AQ5" s="8">
        <v>1</v>
      </c>
      <c r="AR5" s="8">
        <v>1</v>
      </c>
      <c r="AS5" s="8">
        <v>0</v>
      </c>
      <c r="AT5" s="8">
        <v>1.05</v>
      </c>
      <c r="AU5" s="8">
        <v>0</v>
      </c>
    </row>
    <row r="6" spans="1:47" ht="12.75">
      <c r="A6" t="s">
        <v>6</v>
      </c>
      <c r="B6" s="8">
        <v>0.25</v>
      </c>
      <c r="C6" s="28">
        <v>0.853</v>
      </c>
      <c r="D6" s="28">
        <v>0.654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1.135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1.141</v>
      </c>
      <c r="R6" s="29">
        <v>0.3435374149659864</v>
      </c>
      <c r="S6" s="29">
        <v>0.3373015873015873</v>
      </c>
      <c r="T6" s="29">
        <v>0.34977324263038545</v>
      </c>
      <c r="U6" s="28">
        <v>0.4293083900226757</v>
      </c>
      <c r="V6" s="28">
        <v>0.4417800453514738</v>
      </c>
      <c r="W6" s="29">
        <v>0</v>
      </c>
      <c r="X6" s="29">
        <v>0</v>
      </c>
      <c r="Y6" s="29">
        <v>0</v>
      </c>
      <c r="Z6" s="8">
        <v>1.003</v>
      </c>
      <c r="AA6" s="8">
        <v>0.253</v>
      </c>
      <c r="AB6" s="8">
        <v>0</v>
      </c>
      <c r="AC6" s="8">
        <v>0.421</v>
      </c>
      <c r="AD6" s="8">
        <v>0.75</v>
      </c>
      <c r="AE6" s="8">
        <v>1.05</v>
      </c>
      <c r="AF6" s="8">
        <v>0.274</v>
      </c>
      <c r="AG6" s="8">
        <v>0.267</v>
      </c>
      <c r="AH6" s="8">
        <v>0</v>
      </c>
      <c r="AI6" s="8">
        <v>0</v>
      </c>
      <c r="AJ6" s="8">
        <v>0.285</v>
      </c>
      <c r="AK6" s="8">
        <v>1.004515</v>
      </c>
      <c r="AL6" s="8">
        <v>1.0090299999999999</v>
      </c>
      <c r="AM6" s="8">
        <v>0.282</v>
      </c>
      <c r="AN6" s="8">
        <v>1.06</v>
      </c>
      <c r="AO6" s="8">
        <v>0.283</v>
      </c>
      <c r="AP6" s="8">
        <v>0.308</v>
      </c>
      <c r="AQ6" s="8">
        <v>1.00882</v>
      </c>
      <c r="AR6" s="8">
        <v>1.01764</v>
      </c>
      <c r="AS6" s="8">
        <v>0.302</v>
      </c>
      <c r="AT6" s="8">
        <v>1.052205</v>
      </c>
      <c r="AU6" s="8">
        <v>0.305</v>
      </c>
    </row>
    <row r="7" spans="1:47" ht="12.75">
      <c r="A7" t="s">
        <v>7</v>
      </c>
      <c r="B7" s="8">
        <v>0.25</v>
      </c>
      <c r="C7" s="28">
        <v>1.199</v>
      </c>
      <c r="D7" s="28">
        <v>1.012</v>
      </c>
      <c r="E7" s="8">
        <v>0.253</v>
      </c>
      <c r="F7" s="8">
        <v>0</v>
      </c>
      <c r="G7" s="8">
        <v>0.253</v>
      </c>
      <c r="H7" s="8">
        <v>0.253</v>
      </c>
      <c r="I7" s="8">
        <v>0</v>
      </c>
      <c r="J7" s="8">
        <v>0</v>
      </c>
      <c r="K7" s="8">
        <v>0.859</v>
      </c>
      <c r="L7" s="8">
        <v>0.256</v>
      </c>
      <c r="M7" s="8">
        <v>0.253</v>
      </c>
      <c r="N7" s="8">
        <v>0.253</v>
      </c>
      <c r="O7" s="8">
        <v>0</v>
      </c>
      <c r="P7" s="8">
        <v>0</v>
      </c>
      <c r="Q7" s="8">
        <v>0.86</v>
      </c>
      <c r="R7" s="29">
        <v>0.9366359447004607</v>
      </c>
      <c r="S7" s="29">
        <v>0.890860215053763</v>
      </c>
      <c r="T7" s="29">
        <v>0.9824116743471587</v>
      </c>
      <c r="U7" s="28">
        <v>0.9035330261136708</v>
      </c>
      <c r="V7" s="28">
        <v>0.9950844854070665</v>
      </c>
      <c r="W7" s="29">
        <v>0.5161290322580645</v>
      </c>
      <c r="X7" s="29">
        <v>0.4629032258064516</v>
      </c>
      <c r="Y7" s="29">
        <v>0.5338709677419354</v>
      </c>
      <c r="Z7" s="8">
        <v>1.025</v>
      </c>
      <c r="AA7" s="8">
        <v>1.376</v>
      </c>
      <c r="AB7" s="8">
        <v>0.472</v>
      </c>
      <c r="AC7" s="8">
        <v>1.645</v>
      </c>
      <c r="AD7" s="8">
        <v>0.75</v>
      </c>
      <c r="AE7" s="8">
        <v>1.05</v>
      </c>
      <c r="AF7" s="8">
        <v>0.884</v>
      </c>
      <c r="AG7" s="8">
        <v>0.684</v>
      </c>
      <c r="AH7" s="8">
        <v>0</v>
      </c>
      <c r="AI7" s="8">
        <v>0</v>
      </c>
      <c r="AJ7" s="8">
        <v>0.924</v>
      </c>
      <c r="AK7" s="8">
        <v>1.1375419354838712</v>
      </c>
      <c r="AL7" s="8">
        <v>1.275083870967742</v>
      </c>
      <c r="AM7" s="8">
        <v>0.853</v>
      </c>
      <c r="AN7" s="8">
        <v>1.1</v>
      </c>
      <c r="AO7" s="8">
        <v>0.888</v>
      </c>
      <c r="AP7" s="8">
        <v>0.95</v>
      </c>
      <c r="AQ7" s="8">
        <v>1.1430348387096774</v>
      </c>
      <c r="AR7" s="8">
        <v>1.2860696774193545</v>
      </c>
      <c r="AS7" s="8">
        <v>0.877</v>
      </c>
      <c r="AT7" s="8">
        <v>1.0857587096774195</v>
      </c>
      <c r="AU7" s="8">
        <v>0.914</v>
      </c>
    </row>
    <row r="8" spans="1:47" ht="12.75">
      <c r="A8" t="s">
        <v>8</v>
      </c>
      <c r="B8" s="8">
        <v>0.25</v>
      </c>
      <c r="C8" s="28">
        <v>0.879</v>
      </c>
      <c r="D8" s="28">
        <v>0.798</v>
      </c>
      <c r="E8" s="8">
        <v>0.493</v>
      </c>
      <c r="F8" s="8">
        <v>0.394</v>
      </c>
      <c r="G8" s="8">
        <v>0.526</v>
      </c>
      <c r="H8" s="8">
        <v>0.525</v>
      </c>
      <c r="I8" s="8">
        <v>0.494</v>
      </c>
      <c r="J8" s="8">
        <v>0.256</v>
      </c>
      <c r="K8" s="8">
        <v>0.495</v>
      </c>
      <c r="L8" s="8">
        <v>0.563</v>
      </c>
      <c r="M8" s="8">
        <v>0.526</v>
      </c>
      <c r="N8" s="8">
        <v>0.61</v>
      </c>
      <c r="O8" s="8">
        <v>0.494</v>
      </c>
      <c r="P8" s="8">
        <v>0.265</v>
      </c>
      <c r="Q8" s="8">
        <v>0.464</v>
      </c>
      <c r="R8" s="28">
        <v>1</v>
      </c>
      <c r="S8" s="28">
        <v>0.95</v>
      </c>
      <c r="T8" s="28">
        <v>1.05</v>
      </c>
      <c r="U8" s="28">
        <v>0.95</v>
      </c>
      <c r="V8" s="28">
        <v>1.05</v>
      </c>
      <c r="W8" s="28">
        <v>1</v>
      </c>
      <c r="X8" s="28">
        <v>0.85</v>
      </c>
      <c r="Y8" s="28">
        <v>1.05</v>
      </c>
      <c r="Z8" s="8">
        <v>1.047</v>
      </c>
      <c r="AA8" s="8">
        <v>1.8</v>
      </c>
      <c r="AB8" s="8">
        <v>1.05</v>
      </c>
      <c r="AC8" s="8">
        <v>1.65</v>
      </c>
      <c r="AD8" s="8">
        <v>0.75</v>
      </c>
      <c r="AE8" s="8">
        <v>1.05</v>
      </c>
      <c r="AF8" s="8">
        <v>1.2</v>
      </c>
      <c r="AG8" s="8">
        <v>0.9</v>
      </c>
      <c r="AH8" s="8">
        <v>0.258</v>
      </c>
      <c r="AI8" s="8">
        <v>0.259</v>
      </c>
      <c r="AJ8" s="8">
        <v>1.2</v>
      </c>
      <c r="AK8" s="8">
        <v>1.2</v>
      </c>
      <c r="AL8" s="8">
        <v>1.4</v>
      </c>
      <c r="AM8" s="8">
        <v>1.1</v>
      </c>
      <c r="AN8" s="8">
        <v>1.1</v>
      </c>
      <c r="AO8" s="8">
        <v>1.15</v>
      </c>
      <c r="AP8" s="8">
        <v>1.2</v>
      </c>
      <c r="AQ8" s="8">
        <v>1.2</v>
      </c>
      <c r="AR8" s="8">
        <v>1.4</v>
      </c>
      <c r="AS8" s="8">
        <v>1.1</v>
      </c>
      <c r="AT8" s="8">
        <v>1.1</v>
      </c>
      <c r="AU8" s="8">
        <v>1.15</v>
      </c>
    </row>
    <row r="9" spans="1:47" ht="12.75">
      <c r="A9" t="s">
        <v>9</v>
      </c>
      <c r="B9" s="8">
        <v>0.25</v>
      </c>
      <c r="C9" s="28">
        <v>1.139</v>
      </c>
      <c r="D9" s="28">
        <v>1.024</v>
      </c>
      <c r="E9" s="8">
        <v>1.033</v>
      </c>
      <c r="F9" s="8">
        <v>1.073</v>
      </c>
      <c r="G9" s="8">
        <v>1.081</v>
      </c>
      <c r="H9" s="8">
        <v>1.118</v>
      </c>
      <c r="I9" s="8">
        <v>1.184</v>
      </c>
      <c r="J9" s="8">
        <v>0.667</v>
      </c>
      <c r="K9" s="8">
        <v>0.28</v>
      </c>
      <c r="L9" s="8">
        <v>1.068</v>
      </c>
      <c r="M9" s="8">
        <v>1.081</v>
      </c>
      <c r="N9" s="8">
        <v>1.137</v>
      </c>
      <c r="O9" s="8">
        <v>1.184</v>
      </c>
      <c r="P9" s="8">
        <v>0.736</v>
      </c>
      <c r="Q9" s="8">
        <v>0.256</v>
      </c>
      <c r="R9" s="28">
        <v>1</v>
      </c>
      <c r="S9" s="28">
        <v>0.95</v>
      </c>
      <c r="T9" s="28">
        <v>1.05</v>
      </c>
      <c r="U9" s="28">
        <v>0.95</v>
      </c>
      <c r="V9" s="28">
        <v>1.05</v>
      </c>
      <c r="W9" s="28">
        <v>1</v>
      </c>
      <c r="X9" s="28">
        <v>0.85</v>
      </c>
      <c r="Y9" s="28">
        <v>1.05</v>
      </c>
      <c r="Z9" s="8">
        <v>1.05</v>
      </c>
      <c r="AA9" s="8">
        <v>1.8</v>
      </c>
      <c r="AB9" s="8">
        <v>1.05</v>
      </c>
      <c r="AC9" s="8">
        <v>1.65</v>
      </c>
      <c r="AD9" s="8">
        <v>0.75</v>
      </c>
      <c r="AE9" s="8">
        <v>1.05</v>
      </c>
      <c r="AF9" s="8">
        <v>1.2</v>
      </c>
      <c r="AG9" s="8">
        <v>0.9</v>
      </c>
      <c r="AH9" s="8">
        <v>0.713</v>
      </c>
      <c r="AI9" s="8">
        <v>0.561</v>
      </c>
      <c r="AJ9" s="8">
        <v>1.2</v>
      </c>
      <c r="AK9" s="8">
        <v>1.2</v>
      </c>
      <c r="AL9" s="8">
        <v>1.4</v>
      </c>
      <c r="AM9" s="8">
        <v>1.1</v>
      </c>
      <c r="AN9" s="8">
        <v>1.1</v>
      </c>
      <c r="AO9" s="8">
        <v>1.15</v>
      </c>
      <c r="AP9" s="8">
        <v>1.2</v>
      </c>
      <c r="AQ9" s="8">
        <v>1.2</v>
      </c>
      <c r="AR9" s="8">
        <v>1.4</v>
      </c>
      <c r="AS9" s="8">
        <v>1.1</v>
      </c>
      <c r="AT9" s="8">
        <v>1.1</v>
      </c>
      <c r="AU9" s="8">
        <v>1.15</v>
      </c>
    </row>
    <row r="10" spans="1:47" ht="12.75">
      <c r="A10" t="s">
        <v>10</v>
      </c>
      <c r="B10" s="8">
        <v>0.25</v>
      </c>
      <c r="C10" s="28">
        <v>0.941</v>
      </c>
      <c r="D10" s="28">
        <v>0.759</v>
      </c>
      <c r="E10" s="8">
        <v>1.15</v>
      </c>
      <c r="F10" s="8">
        <v>0.95</v>
      </c>
      <c r="G10" s="8">
        <v>1.1</v>
      </c>
      <c r="H10" s="8">
        <v>1.15</v>
      </c>
      <c r="I10" s="8">
        <v>1.06</v>
      </c>
      <c r="J10" s="8">
        <v>1.139</v>
      </c>
      <c r="K10" s="8">
        <v>0</v>
      </c>
      <c r="L10" s="8">
        <v>1.15</v>
      </c>
      <c r="M10" s="8">
        <v>1.1</v>
      </c>
      <c r="N10" s="8">
        <v>1.15</v>
      </c>
      <c r="O10" s="8">
        <v>1.06</v>
      </c>
      <c r="P10" s="8">
        <v>1.148</v>
      </c>
      <c r="Q10" s="8">
        <v>0</v>
      </c>
      <c r="R10" s="28">
        <v>1</v>
      </c>
      <c r="S10" s="28">
        <v>0.95</v>
      </c>
      <c r="T10" s="28">
        <v>1.05</v>
      </c>
      <c r="U10" s="28">
        <v>0.95</v>
      </c>
      <c r="V10" s="28">
        <v>1.05</v>
      </c>
      <c r="W10" s="28">
        <v>0.9996975806451613</v>
      </c>
      <c r="X10" s="28">
        <v>0.85</v>
      </c>
      <c r="Y10" s="28">
        <v>1.0495967741935488</v>
      </c>
      <c r="Z10" s="8">
        <v>1.05</v>
      </c>
      <c r="AA10" s="8">
        <v>1.8</v>
      </c>
      <c r="AB10" s="8">
        <v>1.05</v>
      </c>
      <c r="AC10" s="8">
        <v>1.65</v>
      </c>
      <c r="AD10" s="8">
        <v>0.79</v>
      </c>
      <c r="AE10" s="8">
        <v>1.05</v>
      </c>
      <c r="AF10" s="8">
        <v>1.2</v>
      </c>
      <c r="AG10" s="8">
        <v>0.9</v>
      </c>
      <c r="AH10" s="8">
        <v>1.148</v>
      </c>
      <c r="AI10" s="8">
        <v>0.849</v>
      </c>
      <c r="AJ10" s="8">
        <v>1.2</v>
      </c>
      <c r="AK10" s="8">
        <v>1.2</v>
      </c>
      <c r="AL10" s="8">
        <v>1.4</v>
      </c>
      <c r="AM10" s="8">
        <v>1.1</v>
      </c>
      <c r="AN10" s="8">
        <v>1.1</v>
      </c>
      <c r="AO10" s="8">
        <v>1.15</v>
      </c>
      <c r="AP10" s="8">
        <v>1.2</v>
      </c>
      <c r="AQ10" s="8">
        <v>1.2</v>
      </c>
      <c r="AR10" s="8">
        <v>1.4</v>
      </c>
      <c r="AS10" s="8">
        <v>1.1</v>
      </c>
      <c r="AT10" s="8">
        <v>1.1</v>
      </c>
      <c r="AU10" s="8">
        <v>1.15</v>
      </c>
    </row>
    <row r="11" spans="1:47" ht="12.75">
      <c r="A11" t="s">
        <v>11</v>
      </c>
      <c r="B11" s="8">
        <v>0.25</v>
      </c>
      <c r="C11" s="28">
        <v>0.801</v>
      </c>
      <c r="D11" s="28">
        <v>0.791</v>
      </c>
      <c r="E11" s="8">
        <v>1.051</v>
      </c>
      <c r="F11" s="8">
        <v>0.425</v>
      </c>
      <c r="G11" s="8">
        <v>0.798</v>
      </c>
      <c r="H11" s="8">
        <v>0.996</v>
      </c>
      <c r="I11" s="8">
        <v>0</v>
      </c>
      <c r="J11" s="8">
        <v>1.111</v>
      </c>
      <c r="K11" s="8">
        <v>0.253</v>
      </c>
      <c r="L11" s="8">
        <v>1.043</v>
      </c>
      <c r="M11" s="8">
        <v>0.798</v>
      </c>
      <c r="N11" s="8">
        <v>0.986</v>
      </c>
      <c r="O11" s="8">
        <v>0</v>
      </c>
      <c r="P11" s="8">
        <v>1.103</v>
      </c>
      <c r="Q11" s="8">
        <v>0</v>
      </c>
      <c r="R11" s="28">
        <v>0.9929240374609781</v>
      </c>
      <c r="S11" s="28">
        <v>0.95</v>
      </c>
      <c r="T11" s="28">
        <v>1.0358480749219565</v>
      </c>
      <c r="U11" s="28">
        <v>0.95</v>
      </c>
      <c r="V11" s="28">
        <v>1.0114353026458867</v>
      </c>
      <c r="W11" s="28">
        <v>0.9203125</v>
      </c>
      <c r="X11" s="28">
        <v>0.85</v>
      </c>
      <c r="Y11" s="28">
        <v>0.94375</v>
      </c>
      <c r="Z11" s="8">
        <v>1.05</v>
      </c>
      <c r="AA11" s="8">
        <v>1.574</v>
      </c>
      <c r="AB11" s="8">
        <v>0.973</v>
      </c>
      <c r="AC11" s="8">
        <v>1.416</v>
      </c>
      <c r="AD11" s="8">
        <v>1</v>
      </c>
      <c r="AE11" s="8">
        <v>1.05</v>
      </c>
      <c r="AF11" s="8">
        <v>1.192</v>
      </c>
      <c r="AG11" s="8">
        <v>0.896</v>
      </c>
      <c r="AH11" s="8">
        <v>1.066</v>
      </c>
      <c r="AI11" s="8">
        <v>0.798</v>
      </c>
      <c r="AJ11" s="8">
        <v>1.18</v>
      </c>
      <c r="AK11" s="8">
        <v>1.1933359999999995</v>
      </c>
      <c r="AL11" s="8">
        <v>1.3866649999999994</v>
      </c>
      <c r="AM11" s="8">
        <v>1.088</v>
      </c>
      <c r="AN11" s="8">
        <v>1.1</v>
      </c>
      <c r="AO11" s="8">
        <v>1.145</v>
      </c>
      <c r="AP11" s="8">
        <v>1.2</v>
      </c>
      <c r="AQ11" s="8">
        <v>1.2</v>
      </c>
      <c r="AR11" s="8">
        <v>1.4</v>
      </c>
      <c r="AS11" s="8">
        <v>1.1</v>
      </c>
      <c r="AT11" s="8">
        <v>1.1</v>
      </c>
      <c r="AU11" s="8">
        <v>1.15</v>
      </c>
    </row>
    <row r="12" spans="1:47" ht="12.75">
      <c r="A12" t="s">
        <v>12</v>
      </c>
      <c r="B12" s="8">
        <v>0.25</v>
      </c>
      <c r="C12" s="28">
        <v>0.403</v>
      </c>
      <c r="D12" s="28">
        <v>0.403</v>
      </c>
      <c r="E12" s="8">
        <v>0.694</v>
      </c>
      <c r="F12" s="8">
        <v>0</v>
      </c>
      <c r="G12" s="8">
        <v>0.388</v>
      </c>
      <c r="H12" s="8">
        <v>0.594</v>
      </c>
      <c r="I12" s="8">
        <v>0</v>
      </c>
      <c r="J12" s="8">
        <v>0.618</v>
      </c>
      <c r="K12" s="8">
        <v>0.271</v>
      </c>
      <c r="L12" s="8">
        <v>0.691</v>
      </c>
      <c r="M12" s="8">
        <v>0.388</v>
      </c>
      <c r="N12" s="8">
        <v>0.591</v>
      </c>
      <c r="O12" s="8">
        <v>0</v>
      </c>
      <c r="P12" s="8">
        <v>0.609</v>
      </c>
      <c r="Q12" s="8">
        <v>0.253</v>
      </c>
      <c r="R12" s="28">
        <v>0.9612903225806451</v>
      </c>
      <c r="S12" s="28">
        <v>0.95</v>
      </c>
      <c r="T12" s="28">
        <v>0.9725806451612903</v>
      </c>
      <c r="U12" s="28">
        <v>0.95</v>
      </c>
      <c r="V12" s="28">
        <v>0.9578651685393259</v>
      </c>
      <c r="W12" s="28">
        <v>0</v>
      </c>
      <c r="X12" s="28">
        <v>0</v>
      </c>
      <c r="Y12" s="28">
        <v>0</v>
      </c>
      <c r="Z12" s="8">
        <v>1.05</v>
      </c>
      <c r="AA12" s="8">
        <v>0.793</v>
      </c>
      <c r="AB12" s="8">
        <v>0.666</v>
      </c>
      <c r="AC12" s="8">
        <v>0.753</v>
      </c>
      <c r="AD12" s="8">
        <v>1.22</v>
      </c>
      <c r="AE12" s="8">
        <v>1.05</v>
      </c>
      <c r="AF12" s="8">
        <v>1.135</v>
      </c>
      <c r="AG12" s="8">
        <v>0.878</v>
      </c>
      <c r="AH12" s="8">
        <v>0.556</v>
      </c>
      <c r="AI12" s="8">
        <v>0.481</v>
      </c>
      <c r="AJ12" s="8">
        <v>0.628</v>
      </c>
      <c r="AK12" s="8">
        <v>1.0322812903225806</v>
      </c>
      <c r="AL12" s="8">
        <v>1.0645016129032259</v>
      </c>
      <c r="AM12" s="8">
        <v>0.771</v>
      </c>
      <c r="AN12" s="8">
        <v>1.1</v>
      </c>
      <c r="AO12" s="8">
        <v>1.088</v>
      </c>
      <c r="AP12" s="8">
        <v>0.875</v>
      </c>
      <c r="AQ12" s="8">
        <v>1.1225451612903228</v>
      </c>
      <c r="AR12" s="8">
        <v>1.245171935483871</v>
      </c>
      <c r="AS12" s="8">
        <v>0.913</v>
      </c>
      <c r="AT12" s="8">
        <v>1.1</v>
      </c>
      <c r="AU12" s="8">
        <v>1.113</v>
      </c>
    </row>
    <row r="13" spans="1:47" ht="12.75">
      <c r="A13" t="s">
        <v>13</v>
      </c>
      <c r="B13" s="8">
        <v>0.25</v>
      </c>
      <c r="C13" s="28">
        <v>0</v>
      </c>
      <c r="D13" s="2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0.61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0.381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8">
        <v>1.05</v>
      </c>
      <c r="AA13" s="8">
        <v>0</v>
      </c>
      <c r="AB13" s="8">
        <v>0</v>
      </c>
      <c r="AC13" s="8">
        <v>0</v>
      </c>
      <c r="AD13" s="8">
        <v>1.25</v>
      </c>
      <c r="AE13" s="8">
        <v>1.05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1</v>
      </c>
      <c r="AL13" s="8">
        <v>1</v>
      </c>
      <c r="AM13" s="8">
        <v>0</v>
      </c>
      <c r="AN13" s="8">
        <v>1.1</v>
      </c>
      <c r="AO13" s="8">
        <v>0</v>
      </c>
      <c r="AP13" s="8">
        <v>0</v>
      </c>
      <c r="AQ13" s="8">
        <v>1</v>
      </c>
      <c r="AR13" s="8">
        <v>1</v>
      </c>
      <c r="AS13" s="8">
        <v>0</v>
      </c>
      <c r="AT13" s="8">
        <v>1.1</v>
      </c>
      <c r="AU13" s="8">
        <v>0</v>
      </c>
    </row>
    <row r="14" spans="1:47" ht="12.75">
      <c r="A14" t="s">
        <v>14</v>
      </c>
      <c r="B14" s="8">
        <v>0.25</v>
      </c>
      <c r="C14" s="28">
        <v>0</v>
      </c>
      <c r="D14" s="2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1.047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0.867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8">
        <v>1.05</v>
      </c>
      <c r="AA14" s="8">
        <v>0</v>
      </c>
      <c r="AB14" s="8">
        <v>0</v>
      </c>
      <c r="AC14" s="8">
        <v>0</v>
      </c>
      <c r="AD14" s="8">
        <v>1.25</v>
      </c>
      <c r="AE14" s="8">
        <v>1.05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1</v>
      </c>
      <c r="AL14" s="8">
        <v>1</v>
      </c>
      <c r="AM14" s="8">
        <v>0</v>
      </c>
      <c r="AN14" s="8">
        <v>1.1</v>
      </c>
      <c r="AO14" s="8">
        <v>0</v>
      </c>
      <c r="AP14" s="8">
        <v>0</v>
      </c>
      <c r="AQ14" s="8">
        <v>1</v>
      </c>
      <c r="AR14" s="8">
        <v>1</v>
      </c>
      <c r="AS14" s="8">
        <v>0</v>
      </c>
      <c r="AT14" s="8">
        <v>1.1</v>
      </c>
      <c r="AU14" s="8">
        <v>0</v>
      </c>
    </row>
    <row r="15" ht="12.75">
      <c r="A15" s="6"/>
    </row>
    <row r="16" s="2" customFormat="1" ht="12.75"/>
    <row r="17" spans="2:25" s="3" customFormat="1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X17" s="8"/>
      <c r="Y17" s="8"/>
    </row>
    <row r="18" spans="3:4" s="8" customFormat="1" ht="12.75">
      <c r="C18" s="2"/>
      <c r="D18" s="2"/>
    </row>
    <row r="19" s="8" customFormat="1" ht="12.75">
      <c r="F19" s="24"/>
    </row>
    <row r="20" s="8" customFormat="1" ht="12.75"/>
    <row r="21" s="8" customFormat="1" ht="12.75">
      <c r="B21" s="23"/>
    </row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>
      <c r="B28" s="23"/>
    </row>
    <row r="29" spans="3:4" s="8" customFormat="1" ht="12.75">
      <c r="C29" s="21"/>
      <c r="D29" s="21"/>
    </row>
    <row r="30" spans="3:4" ht="12.75">
      <c r="C30" s="21"/>
      <c r="D30" s="21"/>
    </row>
    <row r="31" spans="1:15" ht="12.75">
      <c r="A31" s="2"/>
      <c r="B31" s="2"/>
      <c r="C31" s="21"/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3"/>
      <c r="B32" s="3"/>
      <c r="C32" s="3"/>
      <c r="D32" s="3"/>
      <c r="E32" s="3"/>
      <c r="F32" s="3"/>
      <c r="G32" s="3"/>
      <c r="H32" s="11"/>
      <c r="I32" s="11"/>
      <c r="J32" s="11"/>
      <c r="K32" s="3"/>
      <c r="L32" s="3"/>
      <c r="M32" s="3"/>
      <c r="N32" s="3"/>
      <c r="O32" s="3"/>
    </row>
    <row r="33" spans="1:1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sheetProtection sheet="1" objects="1" scenarios="1"/>
  <printOptions/>
  <pageMargins left="0.75" right="0.75" top="1" bottom="1" header="0.5" footer="0.5"/>
  <pageSetup fitToWidth="5" fitToHeight="1" horizontalDpi="300" verticalDpi="300" orientation="landscape" pageOrder="overThenDown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6"/>
  <sheetViews>
    <sheetView workbookViewId="0" topLeftCell="A34">
      <selection activeCell="A36" sqref="A36"/>
    </sheetView>
  </sheetViews>
  <sheetFormatPr defaultColWidth="9.140625" defaultRowHeight="12.75"/>
  <cols>
    <col min="1" max="1" width="37.421875" style="0" bestFit="1" customWidth="1"/>
    <col min="2" max="2" width="14.7109375" style="1" bestFit="1" customWidth="1"/>
    <col min="3" max="3" width="6.57421875" style="1" bestFit="1" customWidth="1"/>
    <col min="4" max="4" width="5.28125" style="1" bestFit="1" customWidth="1"/>
    <col min="5" max="5" width="4.7109375" style="1" bestFit="1" customWidth="1"/>
    <col min="6" max="6" width="5.421875" style="1" bestFit="1" customWidth="1"/>
    <col min="7" max="7" width="4.7109375" style="1" bestFit="1" customWidth="1"/>
    <col min="8" max="8" width="7.140625" style="1" bestFit="1" customWidth="1"/>
    <col min="9" max="9" width="11.00390625" style="1" bestFit="1" customWidth="1"/>
    <col min="10" max="10" width="8.140625" style="1" bestFit="1" customWidth="1"/>
    <col min="11" max="11" width="10.28125" style="1" bestFit="1" customWidth="1"/>
  </cols>
  <sheetData>
    <row r="1" spans="1:11" s="1" customFormat="1" ht="13.5" thickBot="1">
      <c r="A1" s="5" t="s">
        <v>25</v>
      </c>
      <c r="B1" s="5" t="s">
        <v>92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</row>
    <row r="2" spans="1:11" ht="14.25" thickBot="1" thickTop="1">
      <c r="A2" s="13" t="s">
        <v>1</v>
      </c>
      <c r="B2" s="17">
        <v>0</v>
      </c>
      <c r="C2" s="32">
        <v>31</v>
      </c>
      <c r="D2" s="32">
        <v>30</v>
      </c>
      <c r="E2" s="32">
        <v>31</v>
      </c>
      <c r="F2" s="32">
        <v>30</v>
      </c>
      <c r="G2" s="32">
        <v>31</v>
      </c>
      <c r="H2" s="32">
        <v>31</v>
      </c>
      <c r="I2" s="32">
        <v>30</v>
      </c>
      <c r="J2" s="32">
        <v>31</v>
      </c>
      <c r="K2" s="32">
        <v>30</v>
      </c>
    </row>
    <row r="3" spans="1:11" ht="12.75">
      <c r="A3" s="25" t="s">
        <v>67</v>
      </c>
      <c r="B3" s="18">
        <v>55</v>
      </c>
      <c r="C3" s="1">
        <v>25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11</v>
      </c>
      <c r="K3" s="1">
        <v>30</v>
      </c>
    </row>
    <row r="4" spans="1:15" ht="13.5" thickBot="1">
      <c r="A4" s="26" t="s">
        <v>68</v>
      </c>
      <c r="B4" s="17">
        <v>55</v>
      </c>
      <c r="C4" s="32">
        <v>25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11</v>
      </c>
      <c r="K4" s="32">
        <v>30</v>
      </c>
      <c r="M4" t="s">
        <v>117</v>
      </c>
      <c r="N4" t="s">
        <v>118</v>
      </c>
      <c r="O4" t="s">
        <v>119</v>
      </c>
    </row>
    <row r="5" spans="1:16" ht="12.75">
      <c r="A5" s="16" t="s">
        <v>69</v>
      </c>
      <c r="B5" s="20">
        <v>40</v>
      </c>
      <c r="C5" s="31">
        <v>31</v>
      </c>
      <c r="D5" s="31">
        <v>30</v>
      </c>
      <c r="E5" s="31">
        <v>5</v>
      </c>
      <c r="F5" s="31">
        <v>0</v>
      </c>
      <c r="G5" s="31">
        <v>0</v>
      </c>
      <c r="H5" s="31">
        <v>0</v>
      </c>
      <c r="I5" s="31">
        <v>0</v>
      </c>
      <c r="J5" s="31">
        <v>11</v>
      </c>
      <c r="K5" s="31">
        <v>30</v>
      </c>
      <c r="M5">
        <v>95</v>
      </c>
      <c r="N5">
        <v>0.35</v>
      </c>
      <c r="O5">
        <f>(1-IF(N5&gt;=1,0,IF(N5&lt;0.25,1,(1-N5)/75))*(1-M5/200))</f>
        <v>0.99545</v>
      </c>
      <c r="P5">
        <f>O5*N5</f>
        <v>0.3484075</v>
      </c>
    </row>
    <row r="6" spans="1:15" ht="12.75">
      <c r="A6" s="14" t="s">
        <v>70</v>
      </c>
      <c r="B6" s="18">
        <v>40</v>
      </c>
      <c r="C6" s="1">
        <v>31</v>
      </c>
      <c r="D6" s="1">
        <v>30</v>
      </c>
      <c r="E6" s="1">
        <v>31</v>
      </c>
      <c r="F6" s="1">
        <v>0</v>
      </c>
      <c r="G6" s="1">
        <v>0</v>
      </c>
      <c r="H6" s="1">
        <v>0</v>
      </c>
      <c r="I6" s="1">
        <v>20</v>
      </c>
      <c r="J6" s="1">
        <v>31</v>
      </c>
      <c r="K6" s="1">
        <v>30</v>
      </c>
      <c r="M6">
        <v>95</v>
      </c>
      <c r="N6">
        <v>0.35</v>
      </c>
      <c r="O6" t="s">
        <v>120</v>
      </c>
    </row>
    <row r="7" spans="1:16" ht="12.75">
      <c r="A7" s="16" t="s">
        <v>71</v>
      </c>
      <c r="B7" s="20">
        <v>40</v>
      </c>
      <c r="C7" s="31">
        <v>31</v>
      </c>
      <c r="D7" s="31">
        <v>30</v>
      </c>
      <c r="E7" s="31">
        <v>15</v>
      </c>
      <c r="F7" s="31">
        <v>0</v>
      </c>
      <c r="G7" s="31">
        <v>0</v>
      </c>
      <c r="H7" s="31">
        <v>0</v>
      </c>
      <c r="I7" s="31">
        <v>0</v>
      </c>
      <c r="J7" s="31">
        <v>21</v>
      </c>
      <c r="K7" s="31">
        <v>30</v>
      </c>
      <c r="M7">
        <v>95</v>
      </c>
      <c r="N7">
        <v>0.35</v>
      </c>
      <c r="O7">
        <f>1-(N7-0.25)*1.3333333333/N7</f>
        <v>0.6190476190571429</v>
      </c>
      <c r="P7">
        <f>N7*(1-O7*M7/200)</f>
        <v>0.24708333333175</v>
      </c>
    </row>
    <row r="8" spans="1:15" ht="12.75">
      <c r="A8" s="16" t="s">
        <v>73</v>
      </c>
      <c r="B8" s="20">
        <v>40</v>
      </c>
      <c r="C8" s="31">
        <v>31</v>
      </c>
      <c r="D8" s="31">
        <v>30</v>
      </c>
      <c r="E8" s="31">
        <v>15</v>
      </c>
      <c r="F8" s="31">
        <v>0</v>
      </c>
      <c r="G8" s="31">
        <v>0</v>
      </c>
      <c r="H8" s="31">
        <v>0</v>
      </c>
      <c r="I8" s="31">
        <v>0</v>
      </c>
      <c r="J8" s="31">
        <v>21</v>
      </c>
      <c r="K8" s="31">
        <v>30</v>
      </c>
      <c r="M8">
        <v>95</v>
      </c>
      <c r="N8">
        <v>0.35</v>
      </c>
      <c r="O8">
        <f>(1-(N8-0.25)/0.75/N8)</f>
        <v>0.6190476190476191</v>
      </c>
    </row>
    <row r="9" spans="1:15" ht="12.75">
      <c r="A9" s="16" t="s">
        <v>72</v>
      </c>
      <c r="B9" s="18">
        <v>40</v>
      </c>
      <c r="C9" s="1">
        <v>31</v>
      </c>
      <c r="D9" s="1">
        <v>30</v>
      </c>
      <c r="E9" s="1">
        <v>31</v>
      </c>
      <c r="F9" s="1">
        <v>0</v>
      </c>
      <c r="G9" s="1">
        <v>0</v>
      </c>
      <c r="H9" s="1">
        <v>16</v>
      </c>
      <c r="I9" s="1">
        <v>30</v>
      </c>
      <c r="J9" s="1">
        <v>31</v>
      </c>
      <c r="K9" s="1">
        <v>30</v>
      </c>
      <c r="O9" t="s">
        <v>121</v>
      </c>
    </row>
    <row r="10" spans="1:11" ht="12.75">
      <c r="A10" s="16" t="s">
        <v>74</v>
      </c>
      <c r="B10" s="20">
        <v>40</v>
      </c>
      <c r="C10" s="31">
        <v>31</v>
      </c>
      <c r="D10" s="31">
        <v>30</v>
      </c>
      <c r="E10" s="31">
        <v>31</v>
      </c>
      <c r="F10" s="31">
        <v>5</v>
      </c>
      <c r="G10" s="31">
        <v>0</v>
      </c>
      <c r="H10" s="31">
        <v>0</v>
      </c>
      <c r="I10" s="31">
        <v>0</v>
      </c>
      <c r="J10" s="31">
        <v>11</v>
      </c>
      <c r="K10" s="31">
        <v>30</v>
      </c>
    </row>
    <row r="11" spans="1:15" ht="13.5" thickBot="1">
      <c r="A11" s="13" t="s">
        <v>78</v>
      </c>
      <c r="B11" s="17">
        <v>40</v>
      </c>
      <c r="C11" s="32">
        <v>0</v>
      </c>
      <c r="D11" s="32">
        <v>0</v>
      </c>
      <c r="E11" s="32">
        <v>0</v>
      </c>
      <c r="F11" s="32">
        <v>0</v>
      </c>
      <c r="G11" s="32">
        <v>26</v>
      </c>
      <c r="H11" s="32">
        <v>31</v>
      </c>
      <c r="I11" s="32">
        <v>15</v>
      </c>
      <c r="J11" s="32">
        <v>0</v>
      </c>
      <c r="K11" s="32">
        <v>0</v>
      </c>
      <c r="O11">
        <f>1-2/2</f>
        <v>0</v>
      </c>
    </row>
    <row r="12" spans="1:11" ht="12.75">
      <c r="A12" s="16" t="s">
        <v>94</v>
      </c>
      <c r="B12" s="20">
        <v>40</v>
      </c>
      <c r="C12" s="31">
        <v>31</v>
      </c>
      <c r="D12" s="31">
        <v>30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11</v>
      </c>
      <c r="K12" s="31">
        <v>30</v>
      </c>
    </row>
    <row r="13" spans="1:11" ht="12.75">
      <c r="A13" s="14" t="s">
        <v>95</v>
      </c>
      <c r="B13" s="18">
        <v>40</v>
      </c>
      <c r="C13" s="1">
        <v>31</v>
      </c>
      <c r="D13" s="1">
        <v>30</v>
      </c>
      <c r="E13" s="1">
        <v>15</v>
      </c>
      <c r="F13" s="1">
        <v>0</v>
      </c>
      <c r="G13" s="1">
        <v>0</v>
      </c>
      <c r="H13" s="1">
        <v>0</v>
      </c>
      <c r="I13" s="1">
        <v>0</v>
      </c>
      <c r="J13" s="1">
        <v>21</v>
      </c>
      <c r="K13" s="1">
        <v>30</v>
      </c>
    </row>
    <row r="14" spans="1:11" ht="12.75">
      <c r="A14" s="16" t="s">
        <v>96</v>
      </c>
      <c r="B14" s="20">
        <v>40</v>
      </c>
      <c r="C14" s="31">
        <v>31</v>
      </c>
      <c r="D14" s="31">
        <v>30</v>
      </c>
      <c r="E14" s="31">
        <v>10</v>
      </c>
      <c r="F14" s="31">
        <v>0</v>
      </c>
      <c r="G14" s="31">
        <v>0</v>
      </c>
      <c r="H14" s="31">
        <v>0</v>
      </c>
      <c r="I14" s="31">
        <v>0</v>
      </c>
      <c r="J14" s="31">
        <v>21</v>
      </c>
      <c r="K14" s="31">
        <v>30</v>
      </c>
    </row>
    <row r="15" spans="1:11" ht="12.75">
      <c r="A15" s="16" t="s">
        <v>97</v>
      </c>
      <c r="B15" s="20">
        <v>40</v>
      </c>
      <c r="C15" s="31">
        <v>31</v>
      </c>
      <c r="D15" s="31">
        <v>30</v>
      </c>
      <c r="E15" s="31">
        <v>31</v>
      </c>
      <c r="F15" s="31">
        <v>0</v>
      </c>
      <c r="G15" s="31">
        <v>0</v>
      </c>
      <c r="H15" s="31">
        <v>16</v>
      </c>
      <c r="I15" s="31">
        <v>30</v>
      </c>
      <c r="J15" s="31">
        <v>31</v>
      </c>
      <c r="K15" s="31">
        <v>30</v>
      </c>
    </row>
    <row r="16" spans="1:11" ht="12.75">
      <c r="A16" s="16" t="s">
        <v>98</v>
      </c>
      <c r="B16" s="20">
        <v>40</v>
      </c>
      <c r="C16" s="31">
        <v>31</v>
      </c>
      <c r="D16" s="31">
        <v>30</v>
      </c>
      <c r="E16" s="31">
        <v>31</v>
      </c>
      <c r="F16" s="31">
        <v>0</v>
      </c>
      <c r="G16" s="31">
        <v>0</v>
      </c>
      <c r="H16" s="31">
        <v>0</v>
      </c>
      <c r="I16" s="31">
        <v>0</v>
      </c>
      <c r="J16" s="31">
        <v>11</v>
      </c>
      <c r="K16" s="31">
        <v>30</v>
      </c>
    </row>
    <row r="17" spans="1:11" ht="13.5" thickBot="1">
      <c r="A17" s="13" t="s">
        <v>99</v>
      </c>
      <c r="B17" s="17">
        <v>40</v>
      </c>
      <c r="C17" s="32">
        <v>0</v>
      </c>
      <c r="D17" s="32">
        <v>0</v>
      </c>
      <c r="E17" s="32">
        <v>0</v>
      </c>
      <c r="F17" s="32">
        <v>0</v>
      </c>
      <c r="G17" s="32">
        <v>31</v>
      </c>
      <c r="H17" s="32">
        <v>31</v>
      </c>
      <c r="I17" s="32">
        <v>30</v>
      </c>
      <c r="J17" s="32">
        <v>5</v>
      </c>
      <c r="K17" s="32">
        <v>0</v>
      </c>
    </row>
    <row r="18" spans="1:11" ht="12.75">
      <c r="A18" s="16" t="s">
        <v>106</v>
      </c>
      <c r="B18" s="20">
        <v>95</v>
      </c>
      <c r="C18" s="31">
        <v>31</v>
      </c>
      <c r="D18" s="31">
        <v>10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16</v>
      </c>
      <c r="K18" s="31">
        <v>30</v>
      </c>
    </row>
    <row r="19" spans="1:11" ht="12.75">
      <c r="A19" s="14" t="s">
        <v>61</v>
      </c>
      <c r="B19" s="18">
        <v>55</v>
      </c>
      <c r="C19" s="1">
        <v>31</v>
      </c>
      <c r="D19" s="1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16</v>
      </c>
      <c r="K19" s="1">
        <v>30</v>
      </c>
    </row>
    <row r="20" spans="1:11" ht="12.75">
      <c r="A20" s="16" t="s">
        <v>62</v>
      </c>
      <c r="B20" s="20">
        <v>95</v>
      </c>
      <c r="C20" s="31">
        <v>31</v>
      </c>
      <c r="D20" s="31">
        <v>10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16</v>
      </c>
      <c r="K20" s="31">
        <v>30</v>
      </c>
    </row>
    <row r="21" spans="1:11" ht="12.75">
      <c r="A21" s="25" t="s">
        <v>84</v>
      </c>
      <c r="B21" s="20">
        <v>95</v>
      </c>
      <c r="C21" s="31">
        <v>31</v>
      </c>
      <c r="D21" s="31">
        <v>10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16</v>
      </c>
      <c r="K21" s="31">
        <v>30</v>
      </c>
    </row>
    <row r="22" spans="1:11" ht="12.75">
      <c r="A22" s="25" t="s">
        <v>85</v>
      </c>
      <c r="B22" s="20">
        <v>55</v>
      </c>
      <c r="C22" s="31">
        <v>31</v>
      </c>
      <c r="D22" s="31">
        <v>10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16</v>
      </c>
      <c r="K22" s="31">
        <v>30</v>
      </c>
    </row>
    <row r="23" spans="1:11" ht="12.75">
      <c r="A23" s="16" t="s">
        <v>107</v>
      </c>
      <c r="B23" s="20">
        <v>85</v>
      </c>
      <c r="C23" s="31">
        <v>31</v>
      </c>
      <c r="D23" s="31">
        <v>30</v>
      </c>
      <c r="E23" s="31">
        <v>0</v>
      </c>
      <c r="F23" s="31">
        <v>0</v>
      </c>
      <c r="G23" s="31">
        <v>0</v>
      </c>
      <c r="H23" s="31">
        <v>0</v>
      </c>
      <c r="I23" s="31">
        <v>15</v>
      </c>
      <c r="J23" s="31">
        <v>31</v>
      </c>
      <c r="K23" s="31">
        <v>30</v>
      </c>
    </row>
    <row r="24" spans="1:11" ht="12.75">
      <c r="A24" s="16" t="s">
        <v>63</v>
      </c>
      <c r="B24" s="20">
        <v>55</v>
      </c>
      <c r="C24" s="31">
        <v>31</v>
      </c>
      <c r="D24" s="31">
        <v>30</v>
      </c>
      <c r="E24" s="31">
        <v>0</v>
      </c>
      <c r="F24" s="31">
        <v>0</v>
      </c>
      <c r="G24" s="31">
        <v>0</v>
      </c>
      <c r="H24" s="31">
        <v>0</v>
      </c>
      <c r="I24" s="31">
        <v>15</v>
      </c>
      <c r="J24" s="31">
        <v>31</v>
      </c>
      <c r="K24" s="31">
        <v>30</v>
      </c>
    </row>
    <row r="25" spans="1:11" ht="13.5" thickBot="1">
      <c r="A25" s="13" t="s">
        <v>64</v>
      </c>
      <c r="B25" s="17">
        <v>85</v>
      </c>
      <c r="C25" s="32">
        <v>31</v>
      </c>
      <c r="D25" s="32">
        <v>30</v>
      </c>
      <c r="E25" s="32">
        <v>0</v>
      </c>
      <c r="F25" s="32">
        <v>0</v>
      </c>
      <c r="G25" s="32">
        <v>0</v>
      </c>
      <c r="H25" s="32">
        <v>0</v>
      </c>
      <c r="I25" s="32">
        <v>15</v>
      </c>
      <c r="J25" s="32">
        <v>31</v>
      </c>
      <c r="K25" s="32">
        <v>30</v>
      </c>
    </row>
    <row r="26" spans="1:11" ht="12.75">
      <c r="A26" s="16" t="s">
        <v>44</v>
      </c>
      <c r="B26" s="20">
        <v>50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1" ht="12.75">
      <c r="A27" s="16" t="s">
        <v>45</v>
      </c>
      <c r="B27" s="20">
        <v>50</v>
      </c>
      <c r="C27" s="31">
        <v>31</v>
      </c>
      <c r="D27" s="31">
        <v>15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16</v>
      </c>
      <c r="K27" s="31">
        <v>30</v>
      </c>
    </row>
    <row r="28" spans="1:11" ht="12.75">
      <c r="A28" s="16" t="s">
        <v>42</v>
      </c>
      <c r="B28" s="20">
        <v>50</v>
      </c>
      <c r="C28" s="31">
        <v>31</v>
      </c>
      <c r="D28" s="31">
        <v>30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16</v>
      </c>
      <c r="K28" s="31">
        <v>30</v>
      </c>
    </row>
    <row r="29" spans="1:11" ht="13.5" thickBot="1">
      <c r="A29" s="13" t="s">
        <v>43</v>
      </c>
      <c r="B29" s="17">
        <v>50</v>
      </c>
      <c r="C29" s="32">
        <v>31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16</v>
      </c>
      <c r="K29" s="32">
        <v>30</v>
      </c>
    </row>
    <row r="30" spans="1:11" ht="12.75">
      <c r="A30" s="16" t="s">
        <v>125</v>
      </c>
      <c r="B30" s="2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ht="13.5" thickBot="1">
      <c r="A31" s="13" t="s">
        <v>124</v>
      </c>
      <c r="B31" s="17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12.75">
      <c r="A32" s="15" t="s">
        <v>75</v>
      </c>
      <c r="B32" s="19">
        <v>50</v>
      </c>
      <c r="C32" s="30">
        <v>31</v>
      </c>
      <c r="D32" s="30">
        <v>15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16</v>
      </c>
      <c r="K32" s="30">
        <v>30</v>
      </c>
    </row>
    <row r="33" spans="1:11" ht="12.75">
      <c r="A33" s="16" t="s">
        <v>126</v>
      </c>
      <c r="B33" s="20">
        <v>20</v>
      </c>
      <c r="C33" s="31">
        <v>31</v>
      </c>
      <c r="D33" s="31">
        <v>15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16</v>
      </c>
      <c r="K33" s="31">
        <v>30</v>
      </c>
    </row>
    <row r="34" spans="1:11" ht="12.75">
      <c r="A34" s="16" t="s">
        <v>76</v>
      </c>
      <c r="B34" s="20">
        <v>70</v>
      </c>
      <c r="C34" s="31">
        <v>31</v>
      </c>
      <c r="D34" s="31">
        <v>30</v>
      </c>
      <c r="E34" s="31">
        <v>31</v>
      </c>
      <c r="F34" s="31">
        <v>0</v>
      </c>
      <c r="G34" s="31">
        <v>0</v>
      </c>
      <c r="H34" s="31">
        <v>0</v>
      </c>
      <c r="I34" s="31">
        <v>0</v>
      </c>
      <c r="J34" s="31">
        <v>16</v>
      </c>
      <c r="K34" s="31">
        <v>30</v>
      </c>
    </row>
    <row r="35" spans="1:11" ht="13.5" thickBot="1">
      <c r="A35" s="13" t="s">
        <v>127</v>
      </c>
      <c r="B35" s="17">
        <v>40</v>
      </c>
      <c r="C35" s="32">
        <v>31</v>
      </c>
      <c r="D35" s="32">
        <v>30</v>
      </c>
      <c r="E35" s="32">
        <v>31</v>
      </c>
      <c r="F35" s="32">
        <v>0</v>
      </c>
      <c r="G35" s="32">
        <v>0</v>
      </c>
      <c r="H35" s="32">
        <v>0</v>
      </c>
      <c r="I35" s="32">
        <v>0</v>
      </c>
      <c r="J35" s="32">
        <v>16</v>
      </c>
      <c r="K35" s="32">
        <v>30</v>
      </c>
    </row>
    <row r="36" spans="1:11" ht="12.75">
      <c r="A36" s="15" t="s">
        <v>89</v>
      </c>
      <c r="B36" s="19">
        <v>95</v>
      </c>
      <c r="C36" s="31">
        <v>31</v>
      </c>
      <c r="D36" s="31">
        <v>15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16</v>
      </c>
      <c r="K36" s="31">
        <v>30</v>
      </c>
    </row>
    <row r="37" spans="1:11" ht="12.75">
      <c r="A37" s="16" t="s">
        <v>86</v>
      </c>
      <c r="B37" s="20">
        <v>95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</row>
    <row r="38" spans="1:11" ht="12.75">
      <c r="A38" s="16" t="s">
        <v>87</v>
      </c>
      <c r="B38" s="20">
        <v>95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</row>
    <row r="39" spans="1:11" ht="12.75">
      <c r="A39" s="16" t="s">
        <v>90</v>
      </c>
      <c r="B39" s="20">
        <v>95</v>
      </c>
      <c r="C39" s="31">
        <v>31</v>
      </c>
      <c r="D39" s="31">
        <v>15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16</v>
      </c>
      <c r="K39" s="31">
        <v>30</v>
      </c>
    </row>
    <row r="40" spans="1:11" ht="12.75">
      <c r="A40" s="16" t="s">
        <v>88</v>
      </c>
      <c r="B40" s="20">
        <v>95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</row>
    <row r="41" spans="1:11" ht="13.5" thickBot="1">
      <c r="A41" s="13" t="s">
        <v>91</v>
      </c>
      <c r="B41" s="18">
        <v>95</v>
      </c>
      <c r="C41" s="32">
        <v>31</v>
      </c>
      <c r="D41" s="32">
        <v>15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16</v>
      </c>
      <c r="K41" s="32">
        <v>30</v>
      </c>
    </row>
    <row r="42" spans="1:11" ht="12.75">
      <c r="A42" s="15" t="s">
        <v>102</v>
      </c>
      <c r="B42" s="19">
        <v>95</v>
      </c>
      <c r="C42" s="31">
        <v>31</v>
      </c>
      <c r="D42" s="31">
        <v>11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30</v>
      </c>
    </row>
    <row r="43" spans="1:11" ht="12.75">
      <c r="A43" s="16" t="s">
        <v>114</v>
      </c>
      <c r="B43" s="20">
        <v>95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</row>
    <row r="44" spans="1:11" ht="12.75">
      <c r="A44" s="16" t="s">
        <v>100</v>
      </c>
      <c r="B44" s="20">
        <v>95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</row>
    <row r="45" spans="1:11" ht="12.75">
      <c r="A45" s="16" t="s">
        <v>103</v>
      </c>
      <c r="B45" s="20">
        <v>95</v>
      </c>
      <c r="C45" s="31">
        <v>31</v>
      </c>
      <c r="D45" s="31">
        <v>11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30</v>
      </c>
    </row>
    <row r="46" spans="1:11" ht="12.75">
      <c r="A46" s="16" t="s">
        <v>101</v>
      </c>
      <c r="B46" s="20">
        <v>95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</row>
    <row r="47" spans="1:11" ht="13.5" thickBot="1">
      <c r="A47" s="13" t="s">
        <v>104</v>
      </c>
      <c r="B47" s="17">
        <v>95</v>
      </c>
      <c r="C47" s="32">
        <v>31</v>
      </c>
      <c r="D47" s="32">
        <v>11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30</v>
      </c>
    </row>
    <row r="48" ht="12.75">
      <c r="B48" s="18"/>
    </row>
    <row r="49" ht="12.75">
      <c r="B49" s="18"/>
    </row>
    <row r="50" ht="12.75">
      <c r="B50" s="18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13"/>
  <sheetViews>
    <sheetView workbookViewId="0" topLeftCell="C1">
      <selection activeCell="G17" sqref="G17"/>
    </sheetView>
  </sheetViews>
  <sheetFormatPr defaultColWidth="9.140625" defaultRowHeight="12.75"/>
  <sheetData>
    <row r="1" spans="1:17" ht="12.75">
      <c r="A1" t="s">
        <v>0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  <c r="O1" s="10" t="s">
        <v>22</v>
      </c>
      <c r="P1" s="10" t="s">
        <v>23</v>
      </c>
      <c r="Q1" s="10" t="s">
        <v>24</v>
      </c>
    </row>
    <row r="2" spans="1:17" ht="12.75">
      <c r="A2" t="s">
        <v>3</v>
      </c>
      <c r="B2">
        <v>30</v>
      </c>
      <c r="C2">
        <v>30</v>
      </c>
      <c r="D2">
        <v>30</v>
      </c>
      <c r="E2">
        <v>30</v>
      </c>
      <c r="F2">
        <v>30</v>
      </c>
      <c r="G2">
        <v>30</v>
      </c>
      <c r="H2">
        <v>30</v>
      </c>
      <c r="I2">
        <v>15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</row>
    <row r="3" spans="1:17" ht="12.75">
      <c r="A3" t="s">
        <v>4</v>
      </c>
      <c r="B3">
        <v>30</v>
      </c>
      <c r="C3">
        <v>30</v>
      </c>
      <c r="D3">
        <v>30</v>
      </c>
      <c r="E3">
        <v>30</v>
      </c>
      <c r="F3">
        <v>15</v>
      </c>
      <c r="G3">
        <v>30</v>
      </c>
      <c r="H3">
        <v>15</v>
      </c>
      <c r="I3">
        <v>15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</row>
    <row r="4" spans="1:17" ht="12.75">
      <c r="A4" t="s">
        <v>5</v>
      </c>
      <c r="B4">
        <v>15</v>
      </c>
      <c r="C4">
        <v>10</v>
      </c>
      <c r="D4">
        <v>15</v>
      </c>
      <c r="E4">
        <v>10</v>
      </c>
      <c r="F4">
        <v>10</v>
      </c>
      <c r="G4">
        <v>10</v>
      </c>
      <c r="H4">
        <v>8</v>
      </c>
      <c r="I4">
        <v>6</v>
      </c>
      <c r="J4" s="22">
        <v>0.2802217741935484</v>
      </c>
      <c r="K4" s="22">
        <v>0.2392137096774193</v>
      </c>
      <c r="L4" s="22">
        <v>0.2453815892997639</v>
      </c>
      <c r="M4" s="22">
        <v>0.3014267990074441</v>
      </c>
      <c r="N4" s="22">
        <v>0.42179723502304145</v>
      </c>
      <c r="O4" s="22">
        <v>0.23132754342431758</v>
      </c>
      <c r="P4" s="22">
        <v>0.34540125885129824</v>
      </c>
      <c r="Q4" s="22">
        <v>0.3295833333333334</v>
      </c>
    </row>
    <row r="5" spans="1:17" ht="12.75">
      <c r="A5" t="s">
        <v>6</v>
      </c>
      <c r="B5">
        <v>8</v>
      </c>
      <c r="C5">
        <v>10</v>
      </c>
      <c r="D5">
        <v>8</v>
      </c>
      <c r="E5">
        <v>8</v>
      </c>
      <c r="F5">
        <v>6</v>
      </c>
      <c r="G5">
        <v>6</v>
      </c>
      <c r="H5">
        <v>6</v>
      </c>
      <c r="I5">
        <v>4</v>
      </c>
      <c r="J5" s="22">
        <v>0.25236612318840573</v>
      </c>
      <c r="K5" s="22">
        <v>0.23801422413793102</v>
      </c>
      <c r="L5" s="22">
        <v>0.31426431506250546</v>
      </c>
      <c r="M5" s="22">
        <v>0.3119482474711832</v>
      </c>
      <c r="N5" s="22">
        <v>0.3977200328407225</v>
      </c>
      <c r="O5" s="22">
        <v>0.3376619700431582</v>
      </c>
      <c r="P5" s="22">
        <v>0.34734552845528466</v>
      </c>
      <c r="Q5" s="22">
        <v>0.3516531239183108</v>
      </c>
    </row>
    <row r="6" spans="1:17" ht="12.75">
      <c r="A6" t="s">
        <v>7</v>
      </c>
      <c r="B6">
        <v>5</v>
      </c>
      <c r="C6">
        <v>5</v>
      </c>
      <c r="D6">
        <v>5</v>
      </c>
      <c r="E6">
        <v>4</v>
      </c>
      <c r="F6">
        <v>5</v>
      </c>
      <c r="G6">
        <v>4</v>
      </c>
      <c r="H6">
        <v>4</v>
      </c>
      <c r="I6">
        <v>3</v>
      </c>
      <c r="J6" s="22">
        <v>0.31533410138248846</v>
      </c>
      <c r="K6" s="22">
        <v>0.33492692761605036</v>
      </c>
      <c r="L6" s="22">
        <v>0.3164672407660886</v>
      </c>
      <c r="M6" s="22">
        <v>0.36013318911581943</v>
      </c>
      <c r="N6" s="22">
        <v>0.38811990153705245</v>
      </c>
      <c r="O6" s="22">
        <v>0.3865153242572597</v>
      </c>
      <c r="P6" s="22">
        <v>0.33750855820884634</v>
      </c>
      <c r="Q6" s="22">
        <v>0.38632197363857096</v>
      </c>
    </row>
    <row r="7" spans="1:17" ht="12.75">
      <c r="A7" t="s">
        <v>8</v>
      </c>
      <c r="B7">
        <v>6</v>
      </c>
      <c r="C7">
        <v>5</v>
      </c>
      <c r="D7">
        <v>6</v>
      </c>
      <c r="E7">
        <v>5</v>
      </c>
      <c r="F7">
        <v>6</v>
      </c>
      <c r="G7">
        <v>5</v>
      </c>
      <c r="H7">
        <v>5</v>
      </c>
      <c r="I7">
        <v>4</v>
      </c>
      <c r="J7" s="22">
        <v>0.27613299319727885</v>
      </c>
      <c r="K7" s="22">
        <v>0.2545561147186147</v>
      </c>
      <c r="L7" s="22">
        <v>0.2702963006185086</v>
      </c>
      <c r="M7" s="22">
        <v>0.32389471639471634</v>
      </c>
      <c r="N7" s="22">
        <v>0.27478042328042324</v>
      </c>
      <c r="O7" s="22">
        <v>0.21203990610328635</v>
      </c>
      <c r="P7" s="22">
        <v>0.3059924806290316</v>
      </c>
      <c r="Q7" s="22">
        <v>0.34518495050349884</v>
      </c>
    </row>
    <row r="8" spans="1:17" ht="12.75">
      <c r="A8" t="s">
        <v>9</v>
      </c>
      <c r="B8">
        <v>8</v>
      </c>
      <c r="C8">
        <v>6</v>
      </c>
      <c r="D8">
        <v>6</v>
      </c>
      <c r="E8">
        <v>6</v>
      </c>
      <c r="F8">
        <v>6</v>
      </c>
      <c r="G8">
        <v>6</v>
      </c>
      <c r="H8">
        <v>6</v>
      </c>
      <c r="I8">
        <v>5</v>
      </c>
      <c r="J8" s="22">
        <v>0.19123641765704585</v>
      </c>
      <c r="K8" s="22">
        <v>0.2009783724340176</v>
      </c>
      <c r="L8" s="22">
        <v>0.20675023969777376</v>
      </c>
      <c r="M8" s="22">
        <v>0.2770445794472491</v>
      </c>
      <c r="N8" s="22">
        <v>0.24229822855451744</v>
      </c>
      <c r="O8" s="22">
        <v>0.20085962424672107</v>
      </c>
      <c r="P8" s="22">
        <v>0.24115858232850892</v>
      </c>
      <c r="Q8" s="22">
        <v>0.2633073969945086</v>
      </c>
    </row>
    <row r="9" spans="1:17" ht="12.75">
      <c r="A9" t="s">
        <v>10</v>
      </c>
      <c r="B9">
        <v>10</v>
      </c>
      <c r="C9">
        <v>10</v>
      </c>
      <c r="D9">
        <v>8</v>
      </c>
      <c r="E9">
        <v>8</v>
      </c>
      <c r="F9">
        <v>8</v>
      </c>
      <c r="G9">
        <v>6</v>
      </c>
      <c r="H9">
        <v>6</v>
      </c>
      <c r="I9">
        <v>5</v>
      </c>
      <c r="J9" s="22">
        <v>0.14618381764862706</v>
      </c>
      <c r="K9" s="22">
        <v>0.1656746143057503</v>
      </c>
      <c r="L9" s="22">
        <v>0.21722239197023976</v>
      </c>
      <c r="M9" s="22">
        <v>0.24363778074696188</v>
      </c>
      <c r="N9" s="22">
        <v>0.289085918825008</v>
      </c>
      <c r="O9" s="22">
        <v>0.1594448936348175</v>
      </c>
      <c r="P9" s="22">
        <v>0.2585246510312149</v>
      </c>
      <c r="Q9" s="22">
        <v>0.306878453038674</v>
      </c>
    </row>
    <row r="10" spans="1:17" ht="12.75">
      <c r="A10" t="s">
        <v>11</v>
      </c>
      <c r="B10">
        <v>10</v>
      </c>
      <c r="C10">
        <v>10</v>
      </c>
      <c r="D10">
        <v>8</v>
      </c>
      <c r="E10">
        <v>8</v>
      </c>
      <c r="F10">
        <v>8</v>
      </c>
      <c r="G10">
        <v>6</v>
      </c>
      <c r="H10">
        <v>6</v>
      </c>
      <c r="I10">
        <v>5</v>
      </c>
      <c r="J10" s="22">
        <v>0.17826250000000002</v>
      </c>
      <c r="K10" s="22">
        <v>0.15679301075268817</v>
      </c>
      <c r="L10" s="22">
        <v>0.22467910447761194</v>
      </c>
      <c r="M10" s="22">
        <v>0.23408254934513922</v>
      </c>
      <c r="N10" s="22">
        <v>0.2819425316889346</v>
      </c>
      <c r="O10" s="22">
        <v>0.208849358974359</v>
      </c>
      <c r="P10" s="22">
        <v>0.282852890339927</v>
      </c>
      <c r="Q10" s="22">
        <v>0.29505092592592597</v>
      </c>
    </row>
    <row r="11" spans="1:17" ht="12.75">
      <c r="A11" t="s">
        <v>12</v>
      </c>
      <c r="B11">
        <v>15</v>
      </c>
      <c r="C11">
        <v>15</v>
      </c>
      <c r="D11">
        <v>15</v>
      </c>
      <c r="E11">
        <v>15</v>
      </c>
      <c r="F11">
        <v>10</v>
      </c>
      <c r="G11">
        <v>10</v>
      </c>
      <c r="H11">
        <v>8</v>
      </c>
      <c r="I11">
        <v>6</v>
      </c>
      <c r="J11" s="22">
        <v>0.1449937371310913</v>
      </c>
      <c r="K11" s="22">
        <v>0.13060723147819922</v>
      </c>
      <c r="L11" s="22">
        <v>0.17502232759903885</v>
      </c>
      <c r="M11" s="22">
        <v>0.1896469659372885</v>
      </c>
      <c r="N11" s="22">
        <v>0.25330194349829693</v>
      </c>
      <c r="O11" s="22">
        <v>0.18266278229732705</v>
      </c>
      <c r="P11" s="22">
        <v>0.22123276326141872</v>
      </c>
      <c r="Q11" s="22">
        <v>0.2381215183313901</v>
      </c>
    </row>
    <row r="12" spans="1:17" ht="12.75">
      <c r="A12" t="s">
        <v>13</v>
      </c>
      <c r="B12">
        <v>30</v>
      </c>
      <c r="C12">
        <v>30</v>
      </c>
      <c r="D12">
        <v>15</v>
      </c>
      <c r="E12">
        <v>30</v>
      </c>
      <c r="F12">
        <v>15</v>
      </c>
      <c r="G12">
        <v>15</v>
      </c>
      <c r="H12">
        <v>15</v>
      </c>
      <c r="I12">
        <v>8</v>
      </c>
      <c r="J12" s="22">
        <v>0.15819999999999992</v>
      </c>
      <c r="K12" s="22">
        <v>0.15537499999999999</v>
      </c>
      <c r="L12" s="22">
        <v>0.1598536585365853</v>
      </c>
      <c r="M12" s="22">
        <v>0.17384615384615384</v>
      </c>
      <c r="N12" s="22">
        <v>0.33092857142857146</v>
      </c>
      <c r="O12" s="22">
        <v>0.16080769230769226</v>
      </c>
      <c r="P12" s="22">
        <v>0.19843902439024383</v>
      </c>
      <c r="Q12" s="22">
        <v>0.23698611111111104</v>
      </c>
    </row>
    <row r="13" spans="1:17" ht="12.75">
      <c r="A13" t="s">
        <v>14</v>
      </c>
      <c r="B13">
        <v>30</v>
      </c>
      <c r="C13">
        <v>30</v>
      </c>
      <c r="D13">
        <v>30</v>
      </c>
      <c r="E13">
        <v>30</v>
      </c>
      <c r="F13">
        <v>15</v>
      </c>
      <c r="G13">
        <v>30</v>
      </c>
      <c r="H13">
        <v>15</v>
      </c>
      <c r="I13">
        <v>10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31"/>
  <sheetViews>
    <sheetView workbookViewId="0" topLeftCell="A1">
      <selection activeCell="G10" sqref="G10"/>
    </sheetView>
  </sheetViews>
  <sheetFormatPr defaultColWidth="9.140625" defaultRowHeight="12.75"/>
  <cols>
    <col min="1" max="1" width="10.7109375" style="0" bestFit="1" customWidth="1"/>
    <col min="2" max="2" width="7.57421875" style="0" customWidth="1"/>
    <col min="3" max="3" width="11.00390625" style="0" bestFit="1" customWidth="1"/>
    <col min="4" max="4" width="12.57421875" style="0" bestFit="1" customWidth="1"/>
    <col min="5" max="5" width="6.421875" style="0" customWidth="1"/>
    <col min="6" max="6" width="12.57421875" style="0" bestFit="1" customWidth="1"/>
    <col min="7" max="7" width="10.00390625" style="0" bestFit="1" customWidth="1"/>
  </cols>
  <sheetData>
    <row r="1" spans="1:7" ht="12.75">
      <c r="A1" s="1" t="s">
        <v>48</v>
      </c>
      <c r="B1" s="9" t="s">
        <v>49</v>
      </c>
      <c r="C1" s="9" t="s">
        <v>50</v>
      </c>
      <c r="D1" s="9" t="s">
        <v>53</v>
      </c>
      <c r="E1" s="9" t="s">
        <v>54</v>
      </c>
      <c r="F1" s="9" t="s">
        <v>52</v>
      </c>
      <c r="G1" s="9" t="s">
        <v>51</v>
      </c>
    </row>
    <row r="2" spans="1:7" ht="12.75">
      <c r="A2" s="1">
        <v>1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</row>
    <row r="3" spans="1:7" ht="12.75">
      <c r="A3" s="1">
        <v>2</v>
      </c>
      <c r="B3" s="9">
        <v>0.842</v>
      </c>
      <c r="C3" s="9">
        <v>0.811</v>
      </c>
      <c r="D3" s="9">
        <v>0.711</v>
      </c>
      <c r="E3" s="9">
        <v>0.646</v>
      </c>
      <c r="F3" s="9">
        <v>0.75</v>
      </c>
      <c r="G3" s="9">
        <v>0.776</v>
      </c>
    </row>
    <row r="4" spans="1:7" ht="12.75">
      <c r="A4" s="1">
        <v>3</v>
      </c>
      <c r="B4" s="9">
        <v>0.746</v>
      </c>
      <c r="C4" s="9">
        <v>0.696</v>
      </c>
      <c r="D4" s="9">
        <v>0.535</v>
      </c>
      <c r="E4" s="9">
        <v>0.431</v>
      </c>
      <c r="F4" s="9">
        <v>0.598</v>
      </c>
      <c r="G4" s="9">
        <v>0.64</v>
      </c>
    </row>
    <row r="5" spans="1:7" ht="12.75">
      <c r="A5" s="1">
        <v>4</v>
      </c>
      <c r="B5" s="9">
        <v>0.672</v>
      </c>
      <c r="C5" s="9">
        <v>0.608</v>
      </c>
      <c r="D5" s="9">
        <v>0.402</v>
      </c>
      <c r="E5" s="9">
        <v>0.323</v>
      </c>
      <c r="F5" s="9">
        <v>0.482</v>
      </c>
      <c r="G5" s="9">
        <v>0.536</v>
      </c>
    </row>
    <row r="6" spans="1:7" ht="12.75">
      <c r="A6" s="1">
        <v>5</v>
      </c>
      <c r="B6" s="9">
        <v>0.611</v>
      </c>
      <c r="C6" s="9">
        <v>0.535</v>
      </c>
      <c r="D6" s="9">
        <v>0.321</v>
      </c>
      <c r="E6" s="9">
        <v>0.259</v>
      </c>
      <c r="F6" s="9">
        <v>0.385</v>
      </c>
      <c r="G6" s="9">
        <v>0.45</v>
      </c>
    </row>
    <row r="7" spans="1:7" ht="12.75">
      <c r="A7" s="1">
        <v>6</v>
      </c>
      <c r="B7" s="9">
        <v>0.558</v>
      </c>
      <c r="C7" s="9">
        <v>0.472</v>
      </c>
      <c r="D7" s="9">
        <v>0.268</v>
      </c>
      <c r="E7" s="9">
        <v>0.215</v>
      </c>
      <c r="F7" s="9">
        <v>0.321</v>
      </c>
      <c r="G7" s="9">
        <v>0.375</v>
      </c>
    </row>
    <row r="8" spans="1:7" ht="12.75">
      <c r="A8" s="1">
        <v>7</v>
      </c>
      <c r="B8" s="9">
        <v>0.551</v>
      </c>
      <c r="C8" s="9">
        <v>0.415</v>
      </c>
      <c r="D8" s="9">
        <v>0.229</v>
      </c>
      <c r="E8" s="9">
        <v>0.185</v>
      </c>
      <c r="F8" s="9">
        <v>0.275</v>
      </c>
      <c r="G8" s="9">
        <v>0.322</v>
      </c>
    </row>
    <row r="9" spans="1:7" ht="12.75">
      <c r="A9" s="1">
        <v>8</v>
      </c>
      <c r="B9" s="9">
        <v>0.467</v>
      </c>
      <c r="C9" s="9">
        <v>0.363</v>
      </c>
      <c r="D9" s="9">
        <v>0.201</v>
      </c>
      <c r="E9" s="9">
        <v>0.162</v>
      </c>
      <c r="F9" s="9">
        <v>0.241</v>
      </c>
      <c r="G9" s="9">
        <v>0.281</v>
      </c>
    </row>
    <row r="10" spans="1:7" ht="12.75">
      <c r="A10" s="1">
        <v>9</v>
      </c>
      <c r="B10" s="9">
        <v>0.427</v>
      </c>
      <c r="C10" s="9">
        <v>0.323</v>
      </c>
      <c r="D10" s="9">
        <v>0.178</v>
      </c>
      <c r="E10" s="9">
        <v>0.144</v>
      </c>
      <c r="F10" s="9">
        <v>0.214</v>
      </c>
      <c r="G10" s="9">
        <v>0.25</v>
      </c>
    </row>
    <row r="11" spans="1:7" ht="12.75">
      <c r="A11" s="1">
        <v>10</v>
      </c>
      <c r="B11" s="9">
        <v>0.389</v>
      </c>
      <c r="C11" s="9">
        <v>0.291</v>
      </c>
      <c r="D11" s="9">
        <v>0.161</v>
      </c>
      <c r="E11" s="9">
        <v>0.129</v>
      </c>
      <c r="F11" s="9">
        <v>0.193</v>
      </c>
      <c r="G11" s="9">
        <v>0.225</v>
      </c>
    </row>
    <row r="12" spans="1:7" ht="12.75">
      <c r="A12" s="1">
        <v>11</v>
      </c>
      <c r="B12" s="9">
        <v>0.354</v>
      </c>
      <c r="C12" s="9">
        <v>0.264</v>
      </c>
      <c r="D12" s="9">
        <v>0.146</v>
      </c>
      <c r="E12" s="9">
        <v>0.118</v>
      </c>
      <c r="F12" s="9">
        <v>0.175</v>
      </c>
      <c r="G12" s="9">
        <v>0.205</v>
      </c>
    </row>
    <row r="13" spans="1:7" ht="12.75">
      <c r="A13" s="1">
        <v>12</v>
      </c>
      <c r="B13" s="9">
        <v>0.325</v>
      </c>
      <c r="C13" s="9">
        <v>0.242</v>
      </c>
      <c r="D13" s="9">
        <v>0.134</v>
      </c>
      <c r="E13" s="9">
        <v>0.108</v>
      </c>
      <c r="F13" s="9">
        <v>0.161</v>
      </c>
      <c r="G13" s="9">
        <v>0.188</v>
      </c>
    </row>
    <row r="14" spans="1:7" ht="12.75">
      <c r="A14" s="1">
        <v>13</v>
      </c>
      <c r="B14" s="9">
        <v>0.3</v>
      </c>
      <c r="C14" s="9">
        <v>0.224</v>
      </c>
      <c r="D14" s="9">
        <v>0.124</v>
      </c>
      <c r="E14" s="9">
        <v>0.099</v>
      </c>
      <c r="F14" s="9">
        <v>0.148</v>
      </c>
      <c r="G14" s="9">
        <v>0.173</v>
      </c>
    </row>
    <row r="15" spans="1:7" ht="12.75">
      <c r="A15" s="1">
        <v>14</v>
      </c>
      <c r="B15" s="9">
        <v>0.278</v>
      </c>
      <c r="C15" s="9">
        <v>0.208</v>
      </c>
      <c r="D15" s="9">
        <v>0.115</v>
      </c>
      <c r="E15" s="9">
        <v>0.092</v>
      </c>
      <c r="F15" s="9">
        <v>0.138</v>
      </c>
      <c r="G15" s="9">
        <v>0.161</v>
      </c>
    </row>
    <row r="16" spans="1:7" ht="12.75">
      <c r="A16" s="1">
        <v>15</v>
      </c>
      <c r="B16" s="9">
        <v>0.26</v>
      </c>
      <c r="C16" s="9">
        <v>0.194</v>
      </c>
      <c r="D16" s="9">
        <v>0.107</v>
      </c>
      <c r="E16" s="9">
        <v>0.086</v>
      </c>
      <c r="F16" s="9">
        <v>0.128</v>
      </c>
      <c r="G16" s="9">
        <v>0.15</v>
      </c>
    </row>
    <row r="17" spans="1:7" ht="12.75">
      <c r="A17" s="1">
        <v>16</v>
      </c>
      <c r="B17" s="9">
        <v>0.243</v>
      </c>
      <c r="C17" s="9">
        <v>0.182</v>
      </c>
      <c r="D17" s="9">
        <v>0.1</v>
      </c>
      <c r="E17" s="9">
        <v>0.081</v>
      </c>
      <c r="F17" s="9">
        <v>0.12</v>
      </c>
      <c r="G17" s="9">
        <v>0.141</v>
      </c>
    </row>
    <row r="18" spans="1:7" ht="12.75">
      <c r="A18" s="1">
        <v>17</v>
      </c>
      <c r="B18" s="9">
        <v>0.229</v>
      </c>
      <c r="C18" s="9">
        <v>0.171</v>
      </c>
      <c r="D18" s="9">
        <v>0.094</v>
      </c>
      <c r="E18" s="9">
        <v>0.076</v>
      </c>
      <c r="F18" s="9">
        <v>0.113</v>
      </c>
      <c r="G18" s="9">
        <v>0.132</v>
      </c>
    </row>
    <row r="19" spans="1:7" ht="12.75">
      <c r="A19" s="1">
        <v>18</v>
      </c>
      <c r="B19" s="9">
        <v>0.216</v>
      </c>
      <c r="C19" s="9">
        <v>0.161</v>
      </c>
      <c r="D19" s="9">
        <v>0.089</v>
      </c>
      <c r="E19" s="9">
        <v>0.072</v>
      </c>
      <c r="F19" s="9">
        <v>0.107</v>
      </c>
      <c r="G19" s="9">
        <v>0.125</v>
      </c>
    </row>
    <row r="20" spans="1:7" ht="12.75">
      <c r="A20" s="1">
        <v>19</v>
      </c>
      <c r="B20" s="9">
        <v>0.205</v>
      </c>
      <c r="C20" s="9">
        <v>0.153</v>
      </c>
      <c r="D20" s="9">
        <v>0.085</v>
      </c>
      <c r="E20" s="9">
        <v>0.068</v>
      </c>
      <c r="F20" s="9">
        <v>0.101</v>
      </c>
      <c r="G20" s="9">
        <v>0.118</v>
      </c>
    </row>
    <row r="21" spans="1:7" ht="12.75">
      <c r="A21" s="1">
        <v>20</v>
      </c>
      <c r="B21" s="9">
        <v>0.195</v>
      </c>
      <c r="C21" s="9">
        <v>0.145</v>
      </c>
      <c r="D21" s="9">
        <v>0.08</v>
      </c>
      <c r="E21" s="9">
        <v>0.065</v>
      </c>
      <c r="F21" s="9">
        <v>0.096</v>
      </c>
      <c r="G21" s="9">
        <v>0.113</v>
      </c>
    </row>
    <row r="22" spans="1:7" ht="12.75">
      <c r="A22" s="1">
        <v>21</v>
      </c>
      <c r="B22" s="9">
        <v>0.185</v>
      </c>
      <c r="C22" s="9">
        <v>0.138</v>
      </c>
      <c r="D22" s="9">
        <v>0.076</v>
      </c>
      <c r="E22" s="9">
        <v>0.062</v>
      </c>
      <c r="F22" s="9">
        <v>0.092</v>
      </c>
      <c r="G22" s="9">
        <v>0.107</v>
      </c>
    </row>
    <row r="23" spans="1:7" ht="12.75">
      <c r="A23" s="1">
        <v>22</v>
      </c>
      <c r="B23" s="9">
        <v>0.177</v>
      </c>
      <c r="C23" s="9">
        <v>0.132</v>
      </c>
      <c r="D23" s="9">
        <v>0.073</v>
      </c>
      <c r="E23" s="9">
        <v>0.059</v>
      </c>
      <c r="F23" s="9">
        <v>0.088</v>
      </c>
      <c r="G23" s="9">
        <v>0.102</v>
      </c>
    </row>
    <row r="24" spans="1:7" ht="12.75">
      <c r="A24" s="1">
        <v>23</v>
      </c>
      <c r="B24" s="9">
        <v>0.169</v>
      </c>
      <c r="C24" s="9">
        <v>0.126</v>
      </c>
      <c r="D24" s="9">
        <v>0.07</v>
      </c>
      <c r="E24" s="9">
        <v>0.056</v>
      </c>
      <c r="F24" s="9">
        <v>0.084</v>
      </c>
      <c r="G24" s="9">
        <v>0.098</v>
      </c>
    </row>
    <row r="25" spans="1:7" ht="12.75">
      <c r="A25" s="1">
        <v>24</v>
      </c>
      <c r="B25" s="9">
        <v>0.162</v>
      </c>
      <c r="C25" s="9">
        <v>0.121</v>
      </c>
      <c r="D25" s="9">
        <v>0.067</v>
      </c>
      <c r="E25" s="9">
        <v>0.054</v>
      </c>
      <c r="F25" s="9">
        <v>0.08</v>
      </c>
      <c r="G25" s="9">
        <v>0.094</v>
      </c>
    </row>
    <row r="26" spans="1:7" ht="12.75">
      <c r="A26" s="1">
        <v>25</v>
      </c>
      <c r="B26" s="9">
        <v>0.156</v>
      </c>
      <c r="C26" s="9">
        <v>0.116</v>
      </c>
      <c r="D26" s="9">
        <v>0.064</v>
      </c>
      <c r="E26" s="9">
        <v>0.05</v>
      </c>
      <c r="F26" s="9">
        <v>0.077</v>
      </c>
      <c r="G26" s="9">
        <v>0.09</v>
      </c>
    </row>
    <row r="27" spans="1:7" ht="12.75">
      <c r="A27" s="1">
        <v>26</v>
      </c>
      <c r="B27" s="9">
        <v>1.5</v>
      </c>
      <c r="C27" s="9">
        <v>0.112</v>
      </c>
      <c r="D27" s="9">
        <v>0.062</v>
      </c>
      <c r="E27" s="9">
        <v>0.05</v>
      </c>
      <c r="F27" s="9">
        <v>0.074</v>
      </c>
      <c r="G27" s="9">
        <v>0.087</v>
      </c>
    </row>
    <row r="28" spans="1:7" ht="12.75">
      <c r="A28" s="1">
        <v>27</v>
      </c>
      <c r="B28" s="9">
        <v>0.144</v>
      </c>
      <c r="C28" s="9">
        <v>0.108</v>
      </c>
      <c r="D28" s="9">
        <v>0.059</v>
      </c>
      <c r="E28" s="9">
        <v>0.048</v>
      </c>
      <c r="F28" s="9">
        <v>0.071</v>
      </c>
      <c r="G28" s="9">
        <v>0.083</v>
      </c>
    </row>
    <row r="29" spans="1:7" ht="12.75">
      <c r="A29" s="1">
        <v>28</v>
      </c>
      <c r="B29" s="9">
        <v>0.139</v>
      </c>
      <c r="C29" s="9">
        <v>0.104</v>
      </c>
      <c r="D29" s="9">
        <v>0.057</v>
      </c>
      <c r="E29" s="9">
        <v>0.046</v>
      </c>
      <c r="F29" s="9">
        <v>0.069</v>
      </c>
      <c r="G29" s="9">
        <v>0.08</v>
      </c>
    </row>
    <row r="30" spans="1:7" ht="12.75">
      <c r="A30" s="1">
        <v>29</v>
      </c>
      <c r="B30" s="9">
        <v>0.134</v>
      </c>
      <c r="C30" s="9">
        <v>0.1</v>
      </c>
      <c r="D30" s="9">
        <v>0.055</v>
      </c>
      <c r="E30" s="9">
        <v>0.045</v>
      </c>
      <c r="F30" s="9">
        <v>0.066</v>
      </c>
      <c r="G30" s="9">
        <v>0.078</v>
      </c>
    </row>
    <row r="31" spans="1:7" ht="12.75">
      <c r="A31" s="1">
        <v>30</v>
      </c>
      <c r="B31" s="9">
        <v>0.13</v>
      </c>
      <c r="C31" s="9">
        <v>0.097</v>
      </c>
      <c r="D31" s="9">
        <v>0.054</v>
      </c>
      <c r="E31" s="9">
        <v>0.043</v>
      </c>
      <c r="F31" s="9">
        <v>0.064</v>
      </c>
      <c r="G31" s="9">
        <v>0.075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C9"/>
  <sheetViews>
    <sheetView tabSelected="1" workbookViewId="0" topLeftCell="A1">
      <selection activeCell="G12" sqref="G12"/>
    </sheetView>
  </sheetViews>
  <sheetFormatPr defaultColWidth="9.140625" defaultRowHeight="12.75"/>
  <sheetData>
    <row r="1" spans="1:3" ht="12.75">
      <c r="A1" t="s">
        <v>5</v>
      </c>
      <c r="B1">
        <v>3</v>
      </c>
      <c r="C1">
        <v>31</v>
      </c>
    </row>
    <row r="2" spans="1:3" ht="12.75">
      <c r="A2" t="s">
        <v>6</v>
      </c>
      <c r="B2">
        <v>4</v>
      </c>
      <c r="C2">
        <v>30</v>
      </c>
    </row>
    <row r="3" spans="1:3" ht="12.75">
      <c r="A3" t="s">
        <v>7</v>
      </c>
      <c r="B3">
        <v>5</v>
      </c>
      <c r="C3">
        <v>31</v>
      </c>
    </row>
    <row r="4" spans="1:3" ht="12.75">
      <c r="A4" t="s">
        <v>8</v>
      </c>
      <c r="B4">
        <v>6</v>
      </c>
      <c r="C4">
        <v>30</v>
      </c>
    </row>
    <row r="5" spans="1:3" ht="12.75">
      <c r="A5" t="s">
        <v>9</v>
      </c>
      <c r="B5">
        <v>7</v>
      </c>
      <c r="C5">
        <v>31</v>
      </c>
    </row>
    <row r="6" spans="1:3" ht="12.75">
      <c r="A6" t="s">
        <v>10</v>
      </c>
      <c r="B6">
        <v>8</v>
      </c>
      <c r="C6">
        <v>31</v>
      </c>
    </row>
    <row r="7" spans="1:3" ht="12.75">
      <c r="A7" t="s">
        <v>11</v>
      </c>
      <c r="B7">
        <v>9</v>
      </c>
      <c r="C7">
        <v>30</v>
      </c>
    </row>
    <row r="8" spans="1:3" ht="12.75">
      <c r="A8" t="s">
        <v>12</v>
      </c>
      <c r="B8">
        <v>10</v>
      </c>
      <c r="C8">
        <v>31</v>
      </c>
    </row>
    <row r="9" spans="1:3" ht="12.75">
      <c r="A9" t="s">
        <v>13</v>
      </c>
      <c r="B9">
        <v>11</v>
      </c>
      <c r="C9">
        <v>30</v>
      </c>
    </row>
  </sheetData>
  <sheetProtection sheet="1" objects="1" scenarios="1"/>
  <printOptions/>
  <pageMargins left="0.75" right="0.75" top="1" bottom="1" header="0.5" footer="0.5"/>
  <pageSetup horizontalDpi="300" verticalDpi="300" orientation="portrait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Consumtive Use Calculator</dc:title>
  <dc:subject/>
  <dc:creator>Nebraska NRCS</dc:creator>
  <cp:keywords/>
  <dc:description/>
  <cp:lastModifiedBy>ssoberski</cp:lastModifiedBy>
  <cp:lastPrinted>2009-11-09T15:38:20Z</cp:lastPrinted>
  <dcterms:created xsi:type="dcterms:W3CDTF">2000-08-22T17:30:40Z</dcterms:created>
  <dcterms:modified xsi:type="dcterms:W3CDTF">2009-11-09T19:38:25Z</dcterms:modified>
  <cp:category/>
  <cp:version/>
  <cp:contentType/>
  <cp:contentStatus/>
</cp:coreProperties>
</file>